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K:\ABC SR\náklady\tabuľky\"/>
    </mc:Choice>
  </mc:AlternateContent>
  <xr:revisionPtr revIDLastSave="0" documentId="13_ncr:1_{292FA759-A294-422B-89AF-1D1915722BD7}" xr6:coauthVersionLast="47" xr6:coauthVersionMax="47" xr10:uidLastSave="{00000000-0000-0000-0000-000000000000}"/>
  <bookViews>
    <workbookView xWindow="-120" yWindow="-120" windowWidth="29040" windowHeight="15720" tabRatio="441" firstSheet="7" activeTab="10" xr2:uid="{00000000-000D-0000-FFFF-FFFF00000000}"/>
  </bookViews>
  <sheets>
    <sheet name="ABC SR EV TT 2016" sheetId="14" r:id="rId1"/>
    <sheet name="ABC SR EV TT 2017" sheetId="15" r:id="rId2"/>
    <sheet name="ABC SR EV TT 2018" sheetId="16" r:id="rId3"/>
    <sheet name="ABC SR EV TT 2019" sheetId="17" r:id="rId4"/>
    <sheet name="ABC SR EV TT 2020" sheetId="18" r:id="rId5"/>
    <sheet name="ABC SR EV TT 2021" sheetId="19" r:id="rId6"/>
    <sheet name="ABC SR EV TT 2022" sheetId="20" r:id="rId7"/>
    <sheet name="ABC SR EV TT 2023" sheetId="21" r:id="rId8"/>
    <sheet name="ABC SR EV TT 2024" sheetId="22" r:id="rId9"/>
    <sheet name="ABC SR EV TT 2025" sheetId="24" r:id="rId10"/>
    <sheet name="ABC SR EV TT 2026" sheetId="23" r:id="rId11"/>
  </sheets>
  <externalReferences>
    <externalReference r:id="rId12"/>
  </externalReferences>
  <definedNames>
    <definedName name="_GoBack" localSheetId="0">'ABC SR EV TT 2016'!$A$46</definedName>
    <definedName name="_xlnm.Print_Area" localSheetId="0">'ABC SR EV TT 2016'!#REF!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24" l="1"/>
  <c r="N23" i="24"/>
  <c r="M23" i="24"/>
  <c r="L23" i="24"/>
  <c r="K23" i="24"/>
  <c r="J23" i="24"/>
  <c r="I23" i="24"/>
  <c r="H23" i="24"/>
  <c r="G23" i="24"/>
  <c r="F23" i="24"/>
  <c r="E23" i="24"/>
  <c r="D23" i="24"/>
  <c r="E23" i="23"/>
  <c r="D23" i="23"/>
  <c r="N23" i="22"/>
  <c r="O23" i="22"/>
  <c r="J23" i="22"/>
  <c r="K23" i="22"/>
  <c r="L23" i="22"/>
  <c r="M23" i="22"/>
  <c r="F23" i="22"/>
  <c r="H23" i="22"/>
  <c r="G23" i="22"/>
  <c r="I23" i="22"/>
  <c r="D23" i="22"/>
  <c r="E23" i="22"/>
  <c r="N23" i="21"/>
  <c r="O23" i="21"/>
  <c r="M23" i="21"/>
  <c r="L23" i="21"/>
  <c r="K23" i="21" l="1"/>
  <c r="J23" i="21"/>
  <c r="I23" i="21"/>
  <c r="F23" i="21"/>
  <c r="E23" i="21"/>
  <c r="D23" i="21" l="1"/>
  <c r="O23" i="20" l="1"/>
  <c r="N23" i="20"/>
  <c r="M23" i="20" l="1"/>
  <c r="K23" i="20"/>
  <c r="L23" i="20"/>
  <c r="J23" i="20"/>
  <c r="I23" i="20"/>
  <c r="H23" i="20"/>
  <c r="G23" i="20"/>
  <c r="F23" i="20" l="1"/>
  <c r="E23" i="20" l="1"/>
  <c r="D23" i="20" l="1"/>
  <c r="O23" i="19" l="1"/>
  <c r="M23" i="19"/>
  <c r="L23" i="19"/>
  <c r="K23" i="19"/>
  <c r="J23" i="19"/>
  <c r="I23" i="19"/>
  <c r="H23" i="19"/>
  <c r="G23" i="19"/>
  <c r="F23" i="19" l="1"/>
  <c r="D18" i="19" l="1"/>
  <c r="D23" i="19" l="1"/>
  <c r="O23" i="18"/>
  <c r="N23" i="18"/>
  <c r="M23" i="18"/>
  <c r="L23" i="18"/>
  <c r="K23" i="18"/>
  <c r="J23" i="18"/>
  <c r="I23" i="18"/>
  <c r="H23" i="18"/>
  <c r="G23" i="18"/>
  <c r="F23" i="18"/>
  <c r="E23" i="18"/>
  <c r="D23" i="18"/>
  <c r="O23" i="17"/>
  <c r="N23" i="17"/>
  <c r="M23" i="17"/>
  <c r="L23" i="17"/>
  <c r="K23" i="17"/>
  <c r="J23" i="17"/>
  <c r="I23" i="17"/>
  <c r="H2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Šoltýsová, Monika</author>
  </authors>
  <commentList>
    <comment ref="O2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Šoltýsová, Monika:</t>
        </r>
        <r>
          <rPr>
            <sz val="9"/>
            <color indexed="81"/>
            <rFont val="Tahoma"/>
            <family val="2"/>
            <charset val="238"/>
          </rPr>
          <t xml:space="preserve">
pôvodne 11 683
prekročenie
odchýlky 12,51%</t>
        </r>
      </text>
    </comment>
  </commentList>
</comments>
</file>

<file path=xl/sharedStrings.xml><?xml version="1.0" encoding="utf-8"?>
<sst xmlns="http://schemas.openxmlformats.org/spreadsheetml/2006/main" count="543" uniqueCount="83">
  <si>
    <t>Mesiac</t>
  </si>
  <si>
    <t>Vydavateľ</t>
  </si>
  <si>
    <t>Titul</t>
  </si>
  <si>
    <t>január</t>
  </si>
  <si>
    <t>február</t>
  </si>
  <si>
    <t>marec</t>
  </si>
  <si>
    <t>apríl</t>
  </si>
  <si>
    <t>jún</t>
  </si>
  <si>
    <t>máj</t>
  </si>
  <si>
    <t>júl</t>
  </si>
  <si>
    <t>august</t>
  </si>
  <si>
    <t>september</t>
  </si>
  <si>
    <t>október</t>
  </si>
  <si>
    <t>november</t>
  </si>
  <si>
    <t>december</t>
  </si>
  <si>
    <t>"Zdroj: ABC SR"</t>
  </si>
  <si>
    <t>rozviazana spolupráca s ABC SR</t>
  </si>
  <si>
    <t>titul nevyšiel</t>
  </si>
  <si>
    <t>vydavateľ nedodal údaje v požadovanej lehote</t>
  </si>
  <si>
    <t>opravený údaj</t>
  </si>
  <si>
    <t>nevydáva sa už, pozastavené</t>
  </si>
  <si>
    <t>rozšírené vydanie;titul zostal v predaji na dlhšie obdobie</t>
  </si>
  <si>
    <t>PPEV1</t>
  </si>
  <si>
    <t>priamy predaj elektronickej verzie</t>
  </si>
  <si>
    <t>HPEV1</t>
  </si>
  <si>
    <t>hromadný predaj elektronickej verzie</t>
  </si>
  <si>
    <t>DENNÍKY</t>
  </si>
  <si>
    <t>Sme - HPEV1</t>
  </si>
  <si>
    <t>Elektronickou verziou hlavného tlačeného titulu novín a časopisov sa rozumie tlačené vydanie konkrétneho titulu prevedené do digitálnej formy dostupné používateľom na internete za použitia bežných prehliadačov alebo dostupné prostredníctvom mobilných zariadení.</t>
  </si>
  <si>
    <t>Do predaja EV1 sa započítava len predaj nasledovnou formou:</t>
  </si>
  <si>
    <r>
      <t>A) Priamy elektronický predaj</t>
    </r>
    <r>
      <rPr>
        <sz val="10"/>
        <rFont val="Arial"/>
        <family val="2"/>
        <charset val="238"/>
      </rPr>
      <t xml:space="preserve"> - vydavateľ sám zabezpečuje predaj digitálnej verzie spôsobom:</t>
    </r>
  </si>
  <si>
    <t>bližšie info o EV v metodike</t>
  </si>
  <si>
    <t>a) predaj jednej digitálnej verzie jednému odberateľovi</t>
  </si>
  <si>
    <t>b) predaj viacerých digitálnych verzií jednému odberateľovi</t>
  </si>
  <si>
    <t>titul neprešiel kontrolou audítora; opravený údaj po audite v prípade prekročenej povolenej odchýlky 1%</t>
  </si>
  <si>
    <t>Hospodárske noviny - HPEV1</t>
  </si>
  <si>
    <t>začiatok zverejňovania</t>
  </si>
  <si>
    <t>Hospodárske noviny - PPEV1</t>
  </si>
  <si>
    <t>Pre všetky digitálne verzie novín a časopisov musí platiť, že koneční spotrebitelia nakupujú elektronickú verziu za minimálne 20 % základnej ceny konečnej spotreby hlavného tlačeného titulu.</t>
  </si>
  <si>
    <r>
      <t xml:space="preserve">B) On-line predajcov / on-line predaja </t>
    </r>
    <r>
      <rPr>
        <sz val="10"/>
        <rFont val="Arial"/>
        <family val="2"/>
        <charset val="238"/>
      </rPr>
      <t>(App store, Google play, Windows store, Piano, Samsung Galaxy apps, flowie.com)</t>
    </r>
  </si>
  <si>
    <t>Sme - PPEV1*</t>
  </si>
  <si>
    <r>
      <t xml:space="preserve">* </t>
    </r>
    <r>
      <rPr>
        <i/>
        <sz val="8"/>
        <rFont val="Courier New"/>
        <family val="3"/>
        <charset val="238"/>
      </rPr>
      <t>oprava údajov v súlade s metodikou</t>
    </r>
  </si>
  <si>
    <t>PRIEMERNÝ PREDANÝ NÁKLAD ELEKTRONICKEJ VERZIE TLAČENÝCH TITULOV PRIHLÁSENÝCH DO SYSTÉMU OVEROVANIA NÁKLADOV TLAČE V JEDNOTLIVÝCH MESIACOCH ZA ROK 2016</t>
  </si>
  <si>
    <t>DÁTUM AKTUALIZÁCIE: 10.02.2017</t>
  </si>
  <si>
    <t>PRIEMERNÝ PREDANÝ NÁKLAD ELEKTRONICKEJ VERZIE TLAČENÝCH TITULOV PRIHLÁSENÝCH DO SYSTÉMU OVEROVANIA NÁKLADOV TLAČE V JEDNOTLIVÝCH MESIACOCH ZA ROK 2017</t>
  </si>
  <si>
    <t>Mafra Slovakia, a.s.</t>
  </si>
  <si>
    <t>Petit Press, a.s.</t>
  </si>
  <si>
    <t>Titul / Mesiac</t>
  </si>
  <si>
    <r>
      <t xml:space="preserve">B) On-line predajcov / on-line predaja </t>
    </r>
    <r>
      <rPr>
        <sz val="10"/>
        <rFont val="Arial"/>
        <family val="2"/>
        <charset val="238"/>
      </rPr>
      <t>(App store, Google play, Windows store, Samsung Galaxy apps, flowie.com)</t>
    </r>
  </si>
  <si>
    <t>Trend - PPEV1</t>
  </si>
  <si>
    <t>Trend - HPEV1</t>
  </si>
  <si>
    <t>Týždenník</t>
  </si>
  <si>
    <t>Denník</t>
  </si>
  <si>
    <t>News and Media Holding a.s.</t>
  </si>
  <si>
    <t>Hospodárske noviny - PPEV1*</t>
  </si>
  <si>
    <t>DÁTUM AKTUALIZÁCIE:12.02.2018</t>
  </si>
  <si>
    <t>PRIEMERNÝ PREDANÝ NÁKLAD ELEKTRONICKEJ VERZIE TLAČENÝCH TITULOV PRIHLÁSENÝCH DO SYSTÉMU OVEROVANIA NÁKLADOV TLAČE V JEDNOTLIVÝCH MESIACOCH ZA ROK 2018</t>
  </si>
  <si>
    <t>Sme - PPEV1</t>
  </si>
  <si>
    <t>ukončenie v systéme ABC SR</t>
  </si>
  <si>
    <t>DÁTUM AKTUALIZÁCIE:11.02.2019</t>
  </si>
  <si>
    <t>PRIEMERNÝ PREDANÝ NÁKLAD ELEKTRONICKEJ VERZIE TLAČENÝCH TITULOV PRIHLÁSENÝCH DO SYSTÉMU OVEROVANIA NÁKLADOV TLAČE V JEDNOTLIVÝCH MESIACOCH ZA ROK 2019</t>
  </si>
  <si>
    <t>Do predaja EV sa započítava len predaj nasledovnou formou:</t>
  </si>
  <si>
    <t>V predajoch(vydaniach) počnúc mesiac máj19 zmena v metodike zverejňovania EV, platí:</t>
  </si>
  <si>
    <t>Trend - HPEV1*</t>
  </si>
  <si>
    <t>Sme - HPEV1*</t>
  </si>
  <si>
    <t>Hospodárske noviny - HPEV1*</t>
  </si>
  <si>
    <t>* (od 01.05.2019 zrušené samostatné zverejňovanie HPEV1)</t>
  </si>
  <si>
    <t>Pre všetky digitálne verzie novín a časopisov musí platiť, že koneční spotrebitelia nakupujú elektronickú verziu za hodnotu "vyššiu ako nula". V predajoch vo zverejňovaní od 01.05.2019 je zrušený samostatne zverejňovaný hromadný elektronický predaj (HPEV1). V prípade úhrady z jedného účtu alebo karty je možné započítať max. 300 ks z vydania v rámci troch mesiacov, o čom je vydavateľ povinný informovať ABC SR vopred a požiadať o schválenie. V prípade, že sa vydavateľ dozvie o dosiahnutí hranice 300 ks postupne je povinný informovať ABC SR a požiadať o dodatočné schválenie započítania daných kusov do zverejňovaného predaja.</t>
  </si>
  <si>
    <t>DÁTUM AKTUALIZÁCIE:10.02.2020</t>
  </si>
  <si>
    <t>PRIEMERNÝ PREDANÝ NÁKLAD ELEKTRONICKEJ VERZIE TLAČENÝCH TITULOV PRIHLÁSENÝCH DO SYSTÉMU OVEROVANIA NÁKLADOV TLAČE V JEDNOTLIVÝCH MESIACOCH ZA ROK 2020</t>
  </si>
  <si>
    <t>DÁTUM AKTUALIZÁCIE:10.2.2021</t>
  </si>
  <si>
    <t>PRIEMERNÝ PREDANÝ NÁKLAD ELEKTRONICKEJ VERZIE TLAČENÝCH TITULOV PRIHLÁSENÝCH DO SYSTÉMU OVEROVANIA NÁKLADOV TLAČE V JEDNOTLIVÝCH MESIACOCH ZA ROK 2021</t>
  </si>
  <si>
    <t>DÁTUM AKTUALIZÁCIE:10.3.2022</t>
  </si>
  <si>
    <t>DÁTUM AKTUALIZÁCIE: 16.2.2023</t>
  </si>
  <si>
    <t>DÁTUM AKTUALIZÁCIE: 29.02.2024</t>
  </si>
  <si>
    <t>PRIEMERNÝ PREDANÝ NÁKLAD ELEKTRONICKEJ VERZIE TLAČENÝCH TITULOV PRIHLÁSENÝCH DO SYSTÉMU OVEROVANIA NÁKLADOV TLAČE V JEDNOTLIVÝCH MESIACOCH ZA ROK 2023</t>
  </si>
  <si>
    <t>PRIEMERNÝ PREDANÝ NÁKLAD ELEKTRONICKEJ VERZIE TLAČENÝCH TITULOV PRIHLÁSENÝCH DO SYSTÉMU OVEROVANIA NÁKLADOV TLAČE V JEDNOTLIVÝCH MESIACOCH ZA ROK 2022</t>
  </si>
  <si>
    <t>PRIEMERNÝ PREDANÝ NÁKLAD ELEKTRONICKEJ VERZIE TLAČENÝCH TITULOV PRIHLÁSENÝCH DO SYSTÉMU OVEROVANIA NÁKLADOV TLAČE V JEDNOTLIVÝCH MESIACOCH ZA ROK 2024</t>
  </si>
  <si>
    <t>DÁTUM AKTUALIZÁCIE: 28.02.2025</t>
  </si>
  <si>
    <t>PRIEMERNÝ PREDANÝ NÁKLAD ELEKTRONICKEJ VERZIE TLAČENÝCH TITULOV PRIHLÁSENÝCH DO SYSTÉMU OVEROVANIA NÁKLADOV TLAČE V JEDNOTLIVÝCH MESIACOCH ZA ROK 2026</t>
  </si>
  <si>
    <t>DÁTUM AKTUALIZÁCIE: 06.05.2026</t>
  </si>
  <si>
    <t>PRIEMERNÝ PREDANÝ NÁKLAD ELEKTRONICKEJ VERZIE TLAČENÝCH TITULOV PRIHLÁSENÝCH DO SYSTÉMU OVEROVANIA NÁKLADOV TLAČE V JEDNOTLIVÝCH MESIACOCH ZA ROK 2025</t>
  </si>
  <si>
    <t>DÁTUM AKTUALIZÁCIE: 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</si>
</sst>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Courier New"/>
      <family val="3"/>
      <charset val="238"/>
    </font>
    <font>
      <sz val="10"/>
      <name val="Courier New"/>
      <family val="3"/>
      <charset val="238"/>
    </font>
    <font>
      <b/>
      <sz val="8"/>
      <name val="Courier New"/>
      <family val="3"/>
      <charset val="238"/>
    </font>
    <font>
      <sz val="8"/>
      <name val="Courier New"/>
      <family val="3"/>
      <charset val="238"/>
    </font>
    <font>
      <sz val="9"/>
      <name val="Courier New"/>
      <family val="3"/>
      <charset val="238"/>
    </font>
    <font>
      <b/>
      <sz val="9"/>
      <name val="Courier New"/>
      <family val="3"/>
      <charset val="238"/>
    </font>
    <font>
      <sz val="9"/>
      <color indexed="12"/>
      <name val="Courier New"/>
      <family val="3"/>
      <charset val="238"/>
    </font>
    <font>
      <b/>
      <sz val="9"/>
      <color indexed="12"/>
      <name val="Courier New"/>
      <family val="3"/>
      <charset val="238"/>
    </font>
    <font>
      <b/>
      <sz val="12"/>
      <name val="Courier New"/>
      <family val="3"/>
      <charset val="238"/>
    </font>
    <font>
      <b/>
      <sz val="10"/>
      <name val="Arial"/>
      <family val="2"/>
      <charset val="238"/>
    </font>
    <font>
      <i/>
      <sz val="8"/>
      <name val="Courier New"/>
      <family val="3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rgb="FFFF0000"/>
      <name val="Courier New"/>
      <family val="3"/>
      <charset val="238"/>
    </font>
    <font>
      <sz val="10"/>
      <color rgb="FFFF0000"/>
      <name val="Courier New"/>
      <family val="3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5" fillId="2" borderId="0" xfId="0" applyFont="1" applyFill="1"/>
    <xf numFmtId="0" fontId="5" fillId="3" borderId="0" xfId="0" applyFont="1" applyFill="1"/>
    <xf numFmtId="0" fontId="5" fillId="4" borderId="0" xfId="0" applyFont="1" applyFill="1"/>
    <xf numFmtId="0" fontId="5" fillId="5" borderId="0" xfId="0" applyFont="1" applyFill="1"/>
    <xf numFmtId="0" fontId="4" fillId="6" borderId="0" xfId="0" applyFont="1" applyFill="1" applyAlignment="1">
      <alignment horizontal="center"/>
    </xf>
    <xf numFmtId="0" fontId="1" fillId="7" borderId="0" xfId="0" applyFont="1" applyFill="1"/>
    <xf numFmtId="3" fontId="6" fillId="7" borderId="1" xfId="0" applyNumberFormat="1" applyFont="1" applyFill="1" applyBorder="1"/>
    <xf numFmtId="3" fontId="8" fillId="7" borderId="1" xfId="0" applyNumberFormat="1" applyFont="1" applyFill="1" applyBorder="1"/>
    <xf numFmtId="0" fontId="5" fillId="8" borderId="0" xfId="0" applyFont="1" applyFill="1"/>
    <xf numFmtId="0" fontId="5" fillId="9" borderId="0" xfId="0" applyFont="1" applyFill="1"/>
    <xf numFmtId="0" fontId="3" fillId="7" borderId="0" xfId="0" applyFont="1" applyFill="1"/>
    <xf numFmtId="0" fontId="6" fillId="7" borderId="0" xfId="0" applyFont="1" applyFill="1"/>
    <xf numFmtId="0" fontId="6" fillId="7" borderId="1" xfId="0" applyFont="1" applyFill="1" applyBorder="1"/>
    <xf numFmtId="0" fontId="9" fillId="7" borderId="1" xfId="0" applyFont="1" applyFill="1" applyBorder="1"/>
    <xf numFmtId="0" fontId="7" fillId="7" borderId="1" xfId="0" applyFont="1" applyFill="1" applyBorder="1"/>
    <xf numFmtId="3" fontId="6" fillId="7" borderId="0" xfId="0" applyNumberFormat="1" applyFont="1" applyFill="1"/>
    <xf numFmtId="0" fontId="5" fillId="7" borderId="0" xfId="0" applyFont="1" applyFill="1"/>
    <xf numFmtId="0" fontId="0" fillId="7" borderId="0" xfId="0" applyFill="1"/>
    <xf numFmtId="0" fontId="7" fillId="7" borderId="0" xfId="0" applyFont="1" applyFill="1"/>
    <xf numFmtId="0" fontId="10" fillId="7" borderId="0" xfId="0" applyFont="1" applyFill="1"/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1" fillId="7" borderId="0" xfId="0" applyFont="1" applyFill="1" applyAlignment="1">
      <alignment horizontal="left"/>
    </xf>
    <xf numFmtId="0" fontId="7" fillId="7" borderId="0" xfId="0" applyFont="1" applyFill="1" applyAlignment="1">
      <alignment horizontal="center"/>
    </xf>
    <xf numFmtId="3" fontId="7" fillId="7" borderId="0" xfId="0" applyNumberFormat="1" applyFont="1" applyFill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/>
    <xf numFmtId="0" fontId="7" fillId="7" borderId="2" xfId="0" applyFont="1" applyFill="1" applyBorder="1" applyAlignment="1">
      <alignment horizontal="center"/>
    </xf>
    <xf numFmtId="0" fontId="7" fillId="7" borderId="2" xfId="0" applyFont="1" applyFill="1" applyBorder="1"/>
    <xf numFmtId="3" fontId="6" fillId="7" borderId="2" xfId="0" applyNumberFormat="1" applyFont="1" applyFill="1" applyBorder="1"/>
    <xf numFmtId="0" fontId="7" fillId="7" borderId="3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9" fillId="7" borderId="6" xfId="0" applyFont="1" applyFill="1" applyBorder="1"/>
    <xf numFmtId="0" fontId="9" fillId="7" borderId="7" xfId="0" applyFont="1" applyFill="1" applyBorder="1"/>
    <xf numFmtId="3" fontId="6" fillId="7" borderId="8" xfId="0" applyNumberFormat="1" applyFont="1" applyFill="1" applyBorder="1"/>
    <xf numFmtId="0" fontId="7" fillId="7" borderId="9" xfId="0" applyFont="1" applyFill="1" applyBorder="1" applyAlignment="1">
      <alignment horizontal="center"/>
    </xf>
    <xf numFmtId="0" fontId="6" fillId="7" borderId="10" xfId="0" applyFont="1" applyFill="1" applyBorder="1"/>
    <xf numFmtId="0" fontId="0" fillId="7" borderId="11" xfId="0" applyFill="1" applyBorder="1"/>
    <xf numFmtId="3" fontId="7" fillId="7" borderId="0" xfId="0" applyNumberFormat="1" applyFont="1" applyFill="1"/>
    <xf numFmtId="0" fontId="9" fillId="7" borderId="0" xfId="0" applyFont="1" applyFill="1"/>
    <xf numFmtId="3" fontId="8" fillId="7" borderId="0" xfId="0" applyNumberFormat="1" applyFont="1" applyFill="1"/>
    <xf numFmtId="3" fontId="6" fillId="7" borderId="12" xfId="0" applyNumberFormat="1" applyFont="1" applyFill="1" applyBorder="1"/>
    <xf numFmtId="0" fontId="11" fillId="7" borderId="0" xfId="0" applyFont="1" applyFill="1"/>
    <xf numFmtId="0" fontId="12" fillId="7" borderId="0" xfId="0" applyFont="1" applyFill="1"/>
    <xf numFmtId="3" fontId="9" fillId="7" borderId="0" xfId="0" applyNumberFormat="1" applyFont="1" applyFill="1"/>
    <xf numFmtId="3" fontId="6" fillId="4" borderId="6" xfId="0" applyNumberFormat="1" applyFont="1" applyFill="1" applyBorder="1"/>
    <xf numFmtId="3" fontId="6" fillId="4" borderId="1" xfId="0" applyNumberFormat="1" applyFont="1" applyFill="1" applyBorder="1"/>
    <xf numFmtId="0" fontId="7" fillId="7" borderId="7" xfId="0" applyFont="1" applyFill="1" applyBorder="1"/>
    <xf numFmtId="3" fontId="6" fillId="7" borderId="13" xfId="0" applyNumberFormat="1" applyFont="1" applyFill="1" applyBorder="1"/>
    <xf numFmtId="0" fontId="7" fillId="7" borderId="14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/>
    </xf>
    <xf numFmtId="0" fontId="7" fillId="7" borderId="16" xfId="0" applyFont="1" applyFill="1" applyBorder="1"/>
    <xf numFmtId="0" fontId="6" fillId="7" borderId="17" xfId="0" applyFont="1" applyFill="1" applyBorder="1"/>
    <xf numFmtId="0" fontId="6" fillId="7" borderId="7" xfId="0" applyFont="1" applyFill="1" applyBorder="1"/>
    <xf numFmtId="0" fontId="0" fillId="7" borderId="13" xfId="0" applyFill="1" applyBorder="1"/>
    <xf numFmtId="3" fontId="15" fillId="7" borderId="7" xfId="0" applyNumberFormat="1" applyFont="1" applyFill="1" applyBorder="1"/>
    <xf numFmtId="3" fontId="6" fillId="7" borderId="16" xfId="0" applyNumberFormat="1" applyFont="1" applyFill="1" applyBorder="1"/>
    <xf numFmtId="0" fontId="6" fillId="7" borderId="18" xfId="0" applyFont="1" applyFill="1" applyBorder="1"/>
    <xf numFmtId="0" fontId="7" fillId="7" borderId="18" xfId="0" applyFont="1" applyFill="1" applyBorder="1"/>
    <xf numFmtId="3" fontId="6" fillId="7" borderId="19" xfId="0" applyNumberFormat="1" applyFont="1" applyFill="1" applyBorder="1"/>
    <xf numFmtId="3" fontId="6" fillId="7" borderId="20" xfId="0" applyNumberFormat="1" applyFont="1" applyFill="1" applyBorder="1"/>
    <xf numFmtId="3" fontId="6" fillId="7" borderId="21" xfId="0" applyNumberFormat="1" applyFont="1" applyFill="1" applyBorder="1"/>
    <xf numFmtId="0" fontId="7" fillId="7" borderId="22" xfId="0" applyFont="1" applyFill="1" applyBorder="1"/>
    <xf numFmtId="0" fontId="7" fillId="7" borderId="23" xfId="0" applyFont="1" applyFill="1" applyBorder="1" applyAlignment="1">
      <alignment horizontal="center"/>
    </xf>
    <xf numFmtId="0" fontId="0" fillId="7" borderId="24" xfId="0" applyFill="1" applyBorder="1"/>
    <xf numFmtId="0" fontId="7" fillId="7" borderId="25" xfId="0" applyFont="1" applyFill="1" applyBorder="1" applyAlignment="1">
      <alignment horizontal="center"/>
    </xf>
    <xf numFmtId="0" fontId="7" fillId="7" borderId="26" xfId="0" applyFont="1" applyFill="1" applyBorder="1" applyAlignment="1">
      <alignment horizontal="center"/>
    </xf>
    <xf numFmtId="0" fontId="0" fillId="7" borderId="27" xfId="0" applyFill="1" applyBorder="1"/>
    <xf numFmtId="3" fontId="6" fillId="7" borderId="28" xfId="0" applyNumberFormat="1" applyFont="1" applyFill="1" applyBorder="1"/>
    <xf numFmtId="0" fontId="6" fillId="7" borderId="29" xfId="0" applyFont="1" applyFill="1" applyBorder="1"/>
    <xf numFmtId="0" fontId="6" fillId="7" borderId="30" xfId="0" applyFont="1" applyFill="1" applyBorder="1"/>
    <xf numFmtId="3" fontId="6" fillId="7" borderId="31" xfId="0" applyNumberFormat="1" applyFont="1" applyFill="1" applyBorder="1"/>
    <xf numFmtId="0" fontId="6" fillId="7" borderId="32" xfId="0" applyFont="1" applyFill="1" applyBorder="1"/>
    <xf numFmtId="0" fontId="6" fillId="7" borderId="33" xfId="0" applyFont="1" applyFill="1" applyBorder="1"/>
    <xf numFmtId="3" fontId="6" fillId="7" borderId="29" xfId="0" applyNumberFormat="1" applyFont="1" applyFill="1" applyBorder="1"/>
    <xf numFmtId="3" fontId="6" fillId="7" borderId="34" xfId="0" applyNumberFormat="1" applyFont="1" applyFill="1" applyBorder="1"/>
    <xf numFmtId="3" fontId="6" fillId="7" borderId="35" xfId="0" applyNumberFormat="1" applyFont="1" applyFill="1" applyBorder="1"/>
    <xf numFmtId="3" fontId="6" fillId="7" borderId="36" xfId="0" applyNumberFormat="1" applyFont="1" applyFill="1" applyBorder="1"/>
    <xf numFmtId="3" fontId="7" fillId="7" borderId="21" xfId="0" applyNumberFormat="1" applyFont="1" applyFill="1" applyBorder="1"/>
    <xf numFmtId="3" fontId="6" fillId="7" borderId="30" xfId="0" applyNumberFormat="1" applyFont="1" applyFill="1" applyBorder="1"/>
    <xf numFmtId="0" fontId="6" fillId="7" borderId="9" xfId="0" applyFont="1" applyFill="1" applyBorder="1"/>
    <xf numFmtId="0" fontId="6" fillId="7" borderId="11" xfId="0" applyFont="1" applyFill="1" applyBorder="1"/>
    <xf numFmtId="3" fontId="7" fillId="10" borderId="30" xfId="0" applyNumberFormat="1" applyFont="1" applyFill="1" applyBorder="1"/>
    <xf numFmtId="3" fontId="7" fillId="10" borderId="1" xfId="0" applyNumberFormat="1" applyFont="1" applyFill="1" applyBorder="1"/>
    <xf numFmtId="3" fontId="7" fillId="10" borderId="2" xfId="0" applyNumberFormat="1" applyFont="1" applyFill="1" applyBorder="1"/>
    <xf numFmtId="3" fontId="6" fillId="10" borderId="1" xfId="0" applyNumberFormat="1" applyFont="1" applyFill="1" applyBorder="1"/>
    <xf numFmtId="0" fontId="7" fillId="10" borderId="2" xfId="0" applyFont="1" applyFill="1" applyBorder="1"/>
    <xf numFmtId="0" fontId="7" fillId="10" borderId="1" xfId="0" applyFont="1" applyFill="1" applyBorder="1"/>
    <xf numFmtId="0" fontId="7" fillId="10" borderId="16" xfId="0" applyFont="1" applyFill="1" applyBorder="1"/>
    <xf numFmtId="0" fontId="7" fillId="10" borderId="37" xfId="0" applyFont="1" applyFill="1" applyBorder="1"/>
    <xf numFmtId="0" fontId="6" fillId="11" borderId="29" xfId="0" applyFont="1" applyFill="1" applyBorder="1"/>
    <xf numFmtId="0" fontId="7" fillId="11" borderId="16" xfId="0" applyFont="1" applyFill="1" applyBorder="1"/>
    <xf numFmtId="0" fontId="7" fillId="11" borderId="37" xfId="0" applyFont="1" applyFill="1" applyBorder="1"/>
    <xf numFmtId="0" fontId="6" fillId="11" borderId="30" xfId="0" applyFont="1" applyFill="1" applyBorder="1"/>
    <xf numFmtId="0" fontId="7" fillId="11" borderId="1" xfId="0" applyFont="1" applyFill="1" applyBorder="1"/>
    <xf numFmtId="0" fontId="7" fillId="11" borderId="2" xfId="0" applyFont="1" applyFill="1" applyBorder="1"/>
    <xf numFmtId="3" fontId="7" fillId="11" borderId="30" xfId="0" applyNumberFormat="1" applyFont="1" applyFill="1" applyBorder="1"/>
    <xf numFmtId="3" fontId="7" fillId="11" borderId="1" xfId="0" applyNumberFormat="1" applyFont="1" applyFill="1" applyBorder="1"/>
    <xf numFmtId="3" fontId="6" fillId="11" borderId="1" xfId="0" applyNumberFormat="1" applyFont="1" applyFill="1" applyBorder="1"/>
    <xf numFmtId="3" fontId="6" fillId="11" borderId="31" xfId="0" applyNumberFormat="1" applyFont="1" applyFill="1" applyBorder="1"/>
    <xf numFmtId="3" fontId="6" fillId="11" borderId="19" xfId="0" applyNumberFormat="1" applyFont="1" applyFill="1" applyBorder="1"/>
    <xf numFmtId="3" fontId="6" fillId="11" borderId="20" xfId="0" applyNumberFormat="1" applyFont="1" applyFill="1" applyBorder="1"/>
    <xf numFmtId="3" fontId="6" fillId="11" borderId="34" xfId="0" applyNumberFormat="1" applyFont="1" applyFill="1" applyBorder="1"/>
    <xf numFmtId="3" fontId="6" fillId="11" borderId="21" xfId="0" applyNumberFormat="1" applyFont="1" applyFill="1" applyBorder="1"/>
    <xf numFmtId="3" fontId="6" fillId="11" borderId="16" xfId="0" applyNumberFormat="1" applyFont="1" applyFill="1" applyBorder="1"/>
    <xf numFmtId="3" fontId="6" fillId="11" borderId="8" xfId="0" applyNumberFormat="1" applyFont="1" applyFill="1" applyBorder="1"/>
    <xf numFmtId="0" fontId="6" fillId="7" borderId="38" xfId="0" applyFont="1" applyFill="1" applyBorder="1"/>
    <xf numFmtId="0" fontId="6" fillId="7" borderId="39" xfId="0" applyFont="1" applyFill="1" applyBorder="1"/>
    <xf numFmtId="0" fontId="7" fillId="7" borderId="40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3" fontId="7" fillId="11" borderId="2" xfId="0" applyNumberFormat="1" applyFont="1" applyFill="1" applyBorder="1"/>
    <xf numFmtId="0" fontId="16" fillId="7" borderId="0" xfId="0" applyFont="1" applyFill="1"/>
    <xf numFmtId="0" fontId="5" fillId="12" borderId="0" xfId="0" applyFont="1" applyFill="1"/>
    <xf numFmtId="3" fontId="7" fillId="12" borderId="1" xfId="0" applyNumberFormat="1" applyFont="1" applyFill="1" applyBorder="1"/>
    <xf numFmtId="3" fontId="7" fillId="11" borderId="16" xfId="0" applyNumberFormat="1" applyFont="1" applyFill="1" applyBorder="1"/>
    <xf numFmtId="3" fontId="7" fillId="11" borderId="37" xfId="0" applyNumberFormat="1" applyFont="1" applyFill="1" applyBorder="1"/>
    <xf numFmtId="0" fontId="5" fillId="13" borderId="0" xfId="0" applyFont="1" applyFill="1"/>
    <xf numFmtId="0" fontId="0" fillId="7" borderId="0" xfId="0" applyFill="1" applyAlignment="1">
      <alignment horizontal="left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aracsonyova\Downloads\Hl&#225;senie%20o%20predaji_2021_janu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spodarske noviny"/>
      <sheetName val="Chvíľka pre teba"/>
      <sheetName val="Eurotelevizia"/>
      <sheetName val="Evita"/>
      <sheetName val="Rytmus života"/>
      <sheetName val="Telemagazín pre ženy"/>
      <sheetName val="Tema"/>
      <sheetName val="TV max"/>
      <sheetName val="porovnanie"/>
    </sheetNames>
    <sheetDataSet>
      <sheetData sheetId="0">
        <row r="15">
          <cell r="D15">
            <v>14039.21052631579</v>
          </cell>
          <cell r="N15">
            <v>2620.483870967742</v>
          </cell>
        </row>
      </sheetData>
      <sheetData sheetId="1">
        <row r="36">
          <cell r="E36">
            <v>21649.5</v>
          </cell>
        </row>
      </sheetData>
      <sheetData sheetId="2">
        <row r="35">
          <cell r="E35">
            <v>66292.600000000006</v>
          </cell>
        </row>
      </sheetData>
      <sheetData sheetId="3">
        <row r="45">
          <cell r="E45">
            <v>17468</v>
          </cell>
        </row>
      </sheetData>
      <sheetData sheetId="4">
        <row r="36">
          <cell r="E36">
            <v>34972.5</v>
          </cell>
        </row>
      </sheetData>
      <sheetData sheetId="5">
        <row r="36">
          <cell r="E36">
            <v>8786.5</v>
          </cell>
        </row>
      </sheetData>
      <sheetData sheetId="6">
        <row r="46">
          <cell r="E46">
            <v>12399.5</v>
          </cell>
        </row>
      </sheetData>
      <sheetData sheetId="7">
        <row r="35">
          <cell r="E35">
            <v>143790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workbookViewId="0">
      <selection activeCell="C22" sqref="C22"/>
    </sheetView>
  </sheetViews>
  <sheetFormatPr defaultRowHeight="12.75" x14ac:dyDescent="0.2"/>
  <cols>
    <col min="1" max="1" width="5.28515625" style="18" customWidth="1"/>
    <col min="2" max="2" width="9.140625" style="18"/>
    <col min="3" max="3" width="32.7109375" style="18" customWidth="1"/>
    <col min="4" max="4" width="10.85546875" style="18" customWidth="1"/>
    <col min="5" max="5" width="10.5703125" style="18" customWidth="1"/>
    <col min="6" max="6" width="9.140625" style="18"/>
    <col min="7" max="7" width="10.5703125" style="18" customWidth="1"/>
    <col min="8" max="8" width="12" style="18" customWidth="1"/>
    <col min="9" max="9" width="10.85546875" style="18" customWidth="1"/>
    <col min="10" max="11" width="9.140625" style="18"/>
    <col min="12" max="12" width="10.85546875" style="18" customWidth="1"/>
    <col min="13" max="13" width="10.7109375" style="18" customWidth="1"/>
    <col min="14" max="15" width="9.140625" style="18"/>
    <col min="16" max="16" width="30.140625" style="18" customWidth="1"/>
    <col min="17" max="16384" width="9.140625" style="18"/>
  </cols>
  <sheetData>
    <row r="1" spans="1:16" ht="16.5" x14ac:dyDescent="0.3">
      <c r="A1" s="11"/>
      <c r="B1" s="20" t="s">
        <v>42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13.5" x14ac:dyDescent="0.25">
      <c r="A2" s="11"/>
      <c r="B2" s="21" t="s">
        <v>43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6" ht="13.5" x14ac:dyDescent="0.25">
      <c r="A3" s="11"/>
      <c r="B3" s="12" t="s">
        <v>15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3.5" x14ac:dyDescent="0.25">
      <c r="A4" s="11"/>
      <c r="B4" s="1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3.5" x14ac:dyDescent="0.25">
      <c r="A5" s="5"/>
      <c r="B5" s="24" t="s">
        <v>20</v>
      </c>
      <c r="C5" s="17"/>
      <c r="D5" s="23"/>
      <c r="E5" s="23"/>
      <c r="F5" s="23"/>
      <c r="G5" s="22"/>
      <c r="H5" s="22"/>
      <c r="I5" s="22"/>
      <c r="J5" s="22"/>
      <c r="K5" s="22"/>
      <c r="L5" s="22"/>
      <c r="M5" s="22"/>
      <c r="N5" s="22"/>
      <c r="O5" s="22"/>
    </row>
    <row r="6" spans="1:16" ht="13.5" x14ac:dyDescent="0.25">
      <c r="A6" s="1"/>
      <c r="B6" s="28" t="s">
        <v>34</v>
      </c>
      <c r="C6" s="17"/>
      <c r="D6" s="23"/>
      <c r="E6" s="23"/>
      <c r="F6" s="23"/>
      <c r="G6" s="22"/>
      <c r="H6" s="22"/>
      <c r="I6" s="22"/>
      <c r="J6" s="22"/>
      <c r="K6" s="22"/>
      <c r="L6" s="22"/>
      <c r="M6" s="22"/>
      <c r="N6" s="22"/>
      <c r="O6" s="22"/>
    </row>
    <row r="7" spans="1:16" ht="13.5" x14ac:dyDescent="0.25">
      <c r="A7" s="4"/>
      <c r="B7" s="6" t="s">
        <v>18</v>
      </c>
      <c r="C7" s="17"/>
      <c r="D7" s="23"/>
      <c r="E7" s="23"/>
      <c r="F7" s="23"/>
      <c r="G7" s="22"/>
      <c r="H7" s="22"/>
      <c r="I7" s="22"/>
      <c r="J7" s="22"/>
      <c r="K7" s="22"/>
      <c r="L7" s="22"/>
      <c r="M7" s="22"/>
      <c r="N7" s="22"/>
      <c r="O7" s="22"/>
    </row>
    <row r="8" spans="1:16" ht="13.5" x14ac:dyDescent="0.25">
      <c r="A8" s="3"/>
      <c r="B8" s="6" t="s">
        <v>19</v>
      </c>
      <c r="C8" s="17"/>
      <c r="D8" s="17"/>
      <c r="E8" s="23"/>
      <c r="F8" s="23"/>
      <c r="G8" s="22"/>
      <c r="H8" s="22"/>
      <c r="I8" s="22"/>
      <c r="J8" s="22"/>
      <c r="K8" s="22"/>
      <c r="L8" s="22"/>
      <c r="M8" s="22"/>
      <c r="N8" s="22"/>
      <c r="O8" s="22"/>
    </row>
    <row r="9" spans="1:16" ht="13.5" x14ac:dyDescent="0.25">
      <c r="A9" s="9"/>
      <c r="B9" s="6" t="s">
        <v>21</v>
      </c>
      <c r="C9" s="12"/>
      <c r="D9" s="12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</row>
    <row r="10" spans="1:16" ht="13.5" x14ac:dyDescent="0.25">
      <c r="A10" s="10"/>
      <c r="B10" s="6" t="s">
        <v>16</v>
      </c>
      <c r="C10" s="12"/>
      <c r="D10" s="12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6" ht="13.5" x14ac:dyDescent="0.25">
      <c r="A11" s="2"/>
      <c r="B11" s="6" t="s">
        <v>17</v>
      </c>
      <c r="C11" s="12"/>
      <c r="D11" s="12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3.5" x14ac:dyDescent="0.25">
      <c r="A12" s="17" t="s">
        <v>22</v>
      </c>
      <c r="B12" s="6" t="s">
        <v>23</v>
      </c>
      <c r="C12" s="12"/>
      <c r="D12" s="12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6" ht="13.5" x14ac:dyDescent="0.25">
      <c r="A13" s="17" t="s">
        <v>24</v>
      </c>
      <c r="B13" s="6" t="s">
        <v>25</v>
      </c>
      <c r="C13" s="12"/>
      <c r="D13" s="12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13.5" x14ac:dyDescent="0.25">
      <c r="A14" s="17"/>
      <c r="B14" s="6"/>
      <c r="C14" s="12"/>
      <c r="D14" s="12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 ht="14.25" thickBot="1" x14ac:dyDescent="0.3">
      <c r="A15" s="11"/>
      <c r="B15" s="19" t="s">
        <v>26</v>
      </c>
      <c r="C15" s="12"/>
      <c r="D15" s="12"/>
      <c r="E15" s="12"/>
      <c r="F15" s="12"/>
      <c r="G15" s="46" t="s">
        <v>36</v>
      </c>
      <c r="H15" s="12"/>
      <c r="I15" s="12"/>
      <c r="J15" s="12"/>
      <c r="K15" s="12"/>
      <c r="L15" s="12"/>
      <c r="M15" s="12"/>
      <c r="N15" s="12"/>
      <c r="O15" s="12"/>
    </row>
    <row r="16" spans="1:16" ht="13.5" x14ac:dyDescent="0.25">
      <c r="A16" s="11"/>
      <c r="B16" s="19"/>
      <c r="C16" s="15" t="s">
        <v>0</v>
      </c>
      <c r="D16" s="27" t="s">
        <v>3</v>
      </c>
      <c r="E16" s="27" t="s">
        <v>4</v>
      </c>
      <c r="F16" s="29" t="s">
        <v>5</v>
      </c>
      <c r="G16" s="32" t="s">
        <v>6</v>
      </c>
      <c r="H16" s="33" t="s">
        <v>8</v>
      </c>
      <c r="I16" s="33" t="s">
        <v>7</v>
      </c>
      <c r="J16" s="33" t="s">
        <v>9</v>
      </c>
      <c r="K16" s="33" t="s">
        <v>10</v>
      </c>
      <c r="L16" s="33" t="s">
        <v>11</v>
      </c>
      <c r="M16" s="33" t="s">
        <v>12</v>
      </c>
      <c r="N16" s="33" t="s">
        <v>13</v>
      </c>
      <c r="O16" s="34" t="s">
        <v>14</v>
      </c>
      <c r="P16" s="38" t="s">
        <v>1</v>
      </c>
    </row>
    <row r="17" spans="1:16" ht="13.5" x14ac:dyDescent="0.25">
      <c r="A17" s="11"/>
      <c r="B17" s="12"/>
      <c r="C17" s="15" t="s">
        <v>2</v>
      </c>
      <c r="D17" s="15"/>
      <c r="E17" s="14"/>
      <c r="F17" s="30"/>
      <c r="G17" s="35"/>
      <c r="H17" s="15"/>
      <c r="I17" s="14"/>
      <c r="J17" s="15"/>
      <c r="K17" s="14"/>
      <c r="L17" s="15"/>
      <c r="M17" s="14"/>
      <c r="N17" s="15"/>
      <c r="O17" s="36"/>
      <c r="P17" s="39"/>
    </row>
    <row r="18" spans="1:16" ht="13.5" x14ac:dyDescent="0.25">
      <c r="A18" s="11"/>
      <c r="B18" s="12"/>
      <c r="C18" s="15" t="s">
        <v>37</v>
      </c>
      <c r="D18" s="15"/>
      <c r="E18" s="14"/>
      <c r="F18" s="30"/>
      <c r="G18" s="35"/>
      <c r="H18" s="15"/>
      <c r="I18" s="14"/>
      <c r="J18" s="15"/>
      <c r="K18" s="14"/>
      <c r="L18" s="15">
        <v>8</v>
      </c>
      <c r="M18" s="15">
        <v>8</v>
      </c>
      <c r="N18" s="15">
        <v>7</v>
      </c>
      <c r="O18" s="50">
        <v>5</v>
      </c>
      <c r="P18" s="39" t="s">
        <v>45</v>
      </c>
    </row>
    <row r="19" spans="1:16" ht="13.5" x14ac:dyDescent="0.25">
      <c r="A19" s="11"/>
      <c r="B19" s="12"/>
      <c r="C19" s="15" t="s">
        <v>35</v>
      </c>
      <c r="D19" s="15"/>
      <c r="E19" s="14"/>
      <c r="F19" s="30"/>
      <c r="G19" s="35"/>
      <c r="H19" s="15"/>
      <c r="I19" s="14"/>
      <c r="J19" s="15"/>
      <c r="K19" s="14"/>
      <c r="L19" s="15">
        <v>0</v>
      </c>
      <c r="M19" s="15">
        <v>0</v>
      </c>
      <c r="N19" s="15">
        <v>0</v>
      </c>
      <c r="O19" s="50">
        <v>0</v>
      </c>
      <c r="P19" s="39"/>
    </row>
    <row r="20" spans="1:16" ht="13.5" x14ac:dyDescent="0.25">
      <c r="A20" s="11"/>
      <c r="B20" s="12"/>
      <c r="C20" s="13" t="s">
        <v>40</v>
      </c>
      <c r="D20" s="7"/>
      <c r="E20" s="8"/>
      <c r="F20" s="31"/>
      <c r="G20" s="48">
        <v>12565</v>
      </c>
      <c r="H20" s="49">
        <v>12767</v>
      </c>
      <c r="I20" s="49">
        <v>12518</v>
      </c>
      <c r="J20" s="49">
        <v>12654</v>
      </c>
      <c r="K20" s="49">
        <v>12756</v>
      </c>
      <c r="L20" s="49">
        <v>12847</v>
      </c>
      <c r="M20" s="7">
        <v>12885</v>
      </c>
      <c r="N20" s="7">
        <v>12558</v>
      </c>
      <c r="O20" s="58">
        <v>10222</v>
      </c>
      <c r="P20" s="39" t="s">
        <v>46</v>
      </c>
    </row>
    <row r="21" spans="1:16" ht="14.25" thickBot="1" x14ac:dyDescent="0.3">
      <c r="A21" s="11"/>
      <c r="B21" s="12"/>
      <c r="C21" s="13" t="s">
        <v>27</v>
      </c>
      <c r="D21" s="7"/>
      <c r="E21" s="8"/>
      <c r="F21" s="31"/>
      <c r="G21" s="44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51">
        <v>0</v>
      </c>
      <c r="P21" s="40"/>
    </row>
    <row r="22" spans="1:16" ht="13.5" x14ac:dyDescent="0.25">
      <c r="A22" s="11"/>
      <c r="B22" s="12"/>
      <c r="C22" s="17" t="s">
        <v>41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6" ht="13.5" x14ac:dyDescent="0.25">
      <c r="A23" s="11"/>
      <c r="B23" s="12"/>
      <c r="C23" s="12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6" ht="13.5" x14ac:dyDescent="0.25">
      <c r="A24" s="11"/>
      <c r="B24" s="1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6" ht="13.5" x14ac:dyDescent="0.25">
      <c r="A25" s="11"/>
      <c r="B25" s="19"/>
      <c r="C25" s="19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ht="13.5" x14ac:dyDescent="0.25">
      <c r="A26" s="11"/>
      <c r="B26" s="12"/>
      <c r="C26" s="19"/>
      <c r="D26" s="19"/>
      <c r="E26" s="42"/>
      <c r="F26" s="19"/>
      <c r="G26" s="42"/>
      <c r="H26" s="19"/>
      <c r="I26" s="42"/>
      <c r="J26" s="19"/>
      <c r="K26" s="42"/>
      <c r="L26" s="19"/>
      <c r="M26" s="42"/>
      <c r="N26" s="19"/>
      <c r="O26" s="42"/>
      <c r="P26" s="12"/>
    </row>
    <row r="27" spans="1:16" ht="13.5" x14ac:dyDescent="0.25">
      <c r="A27" s="11"/>
      <c r="B27" s="12"/>
      <c r="C27" s="12"/>
      <c r="D27" s="16"/>
      <c r="E27" s="43"/>
      <c r="F27" s="16"/>
      <c r="G27" s="43"/>
      <c r="H27" s="16"/>
      <c r="I27" s="43"/>
      <c r="J27" s="16"/>
      <c r="K27" s="43"/>
      <c r="L27" s="16"/>
      <c r="M27" s="43"/>
      <c r="N27" s="16"/>
      <c r="O27" s="43"/>
    </row>
    <row r="28" spans="1:16" ht="13.5" x14ac:dyDescent="0.25">
      <c r="A28" s="11"/>
      <c r="B28" s="12"/>
      <c r="C28" s="12"/>
      <c r="D28" s="41"/>
      <c r="E28" s="47"/>
      <c r="F28" s="41"/>
      <c r="G28" s="47"/>
      <c r="H28" s="41"/>
      <c r="I28" s="47"/>
      <c r="J28" s="41"/>
      <c r="K28" s="47"/>
      <c r="L28" s="41"/>
      <c r="M28" s="47"/>
      <c r="N28" s="41"/>
      <c r="O28" s="47"/>
    </row>
    <row r="29" spans="1:16" ht="13.5" x14ac:dyDescent="0.25">
      <c r="A29" s="11"/>
      <c r="B29" s="12"/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6" ht="13.5" x14ac:dyDescent="0.25">
      <c r="A30" s="11"/>
      <c r="B30" s="12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6" ht="13.5" x14ac:dyDescent="0.25">
      <c r="A31" s="18" t="s">
        <v>28</v>
      </c>
      <c r="B31" s="19"/>
      <c r="C31" s="19"/>
      <c r="D31" s="41"/>
      <c r="E31" s="41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6" ht="13.5" x14ac:dyDescent="0.25">
      <c r="A32" t="s">
        <v>38</v>
      </c>
      <c r="B32" s="19"/>
      <c r="C32" s="19"/>
      <c r="D32" s="41"/>
      <c r="E32" s="41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6" ht="13.5" x14ac:dyDescent="0.25">
      <c r="A33" s="18" t="s">
        <v>29</v>
      </c>
      <c r="B33" s="12"/>
      <c r="C33" s="19"/>
      <c r="D33" s="19"/>
      <c r="E33" s="42"/>
      <c r="F33" s="19"/>
      <c r="G33" s="42"/>
      <c r="H33" s="19"/>
      <c r="I33" s="42"/>
      <c r="J33" s="19"/>
      <c r="K33" s="42"/>
      <c r="L33" s="19"/>
      <c r="M33" s="42"/>
      <c r="N33" s="19"/>
      <c r="O33" s="42"/>
      <c r="P33" s="12"/>
    </row>
    <row r="34" spans="1:16" x14ac:dyDescent="0.2">
      <c r="A34" s="45" t="s">
        <v>30</v>
      </c>
      <c r="B34" s="12"/>
      <c r="C34" s="12"/>
      <c r="D34" s="16"/>
      <c r="E34" s="43"/>
      <c r="F34" s="16"/>
      <c r="G34" s="43"/>
      <c r="H34" s="16"/>
      <c r="I34" s="43"/>
      <c r="J34" s="16"/>
      <c r="K34" s="43"/>
      <c r="L34" s="16"/>
      <c r="M34" s="43"/>
      <c r="N34" s="16"/>
      <c r="O34" s="43"/>
    </row>
    <row r="35" spans="1:16" x14ac:dyDescent="0.2">
      <c r="A35" s="18" t="s">
        <v>32</v>
      </c>
    </row>
    <row r="36" spans="1:16" x14ac:dyDescent="0.2">
      <c r="A36" s="18" t="s">
        <v>33</v>
      </c>
    </row>
    <row r="37" spans="1:16" x14ac:dyDescent="0.2">
      <c r="A37" s="45" t="s">
        <v>39</v>
      </c>
    </row>
    <row r="38" spans="1:16" x14ac:dyDescent="0.2">
      <c r="A38" s="18" t="s">
        <v>31</v>
      </c>
    </row>
  </sheetData>
  <phoneticPr fontId="1" type="noConversion"/>
  <pageMargins left="0.2" right="0.19" top="0.53" bottom="0.32" header="0.4921259845" footer="0.4921259845"/>
  <pageSetup paperSize="9" scale="6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E442-75B3-4F35-901D-3E356A7B8F87}">
  <dimension ref="A1:T39"/>
  <sheetViews>
    <sheetView workbookViewId="0">
      <selection activeCell="B3" sqref="B3"/>
    </sheetView>
  </sheetViews>
  <sheetFormatPr defaultRowHeight="12.75" x14ac:dyDescent="0.2"/>
  <cols>
    <col min="1" max="1" width="4.28515625" style="18" customWidth="1"/>
    <col min="2" max="2" width="10" style="18" customWidth="1"/>
    <col min="3" max="3" width="27.5703125" style="18" customWidth="1"/>
    <col min="4" max="15" width="9.140625" style="18"/>
    <col min="16" max="16" width="31.42578125" style="18" customWidth="1"/>
    <col min="17" max="16384" width="9.140625" style="18"/>
  </cols>
  <sheetData>
    <row r="1" spans="1:16" ht="16.5" x14ac:dyDescent="0.3">
      <c r="A1" s="11"/>
      <c r="B1" s="20" t="s">
        <v>81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13.5" x14ac:dyDescent="0.25">
      <c r="A2" s="11"/>
      <c r="B2" s="21" t="s">
        <v>82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6" ht="13.5" x14ac:dyDescent="0.25">
      <c r="A3" s="11"/>
      <c r="B3" s="12" t="s">
        <v>15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3.5" x14ac:dyDescent="0.25">
      <c r="A4" s="11"/>
      <c r="B4" s="1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3.5" x14ac:dyDescent="0.25">
      <c r="A5" s="5"/>
      <c r="B5" s="24" t="s">
        <v>20</v>
      </c>
      <c r="C5" s="17"/>
      <c r="D5" s="23"/>
      <c r="E5" s="23"/>
      <c r="F5" s="23"/>
      <c r="G5" s="22"/>
      <c r="H5" s="22"/>
      <c r="I5" s="22"/>
      <c r="J5" s="22"/>
      <c r="K5" s="22"/>
      <c r="L5" s="22"/>
      <c r="M5" s="22"/>
      <c r="N5" s="22"/>
      <c r="O5" s="22"/>
    </row>
    <row r="6" spans="1:16" ht="13.5" x14ac:dyDescent="0.25">
      <c r="A6" s="1"/>
      <c r="B6" s="6" t="s">
        <v>34</v>
      </c>
      <c r="C6" s="17"/>
      <c r="D6" s="23"/>
      <c r="E6" s="23"/>
      <c r="F6" s="23"/>
      <c r="G6" s="22"/>
      <c r="H6" s="22"/>
      <c r="I6" s="22"/>
      <c r="J6" s="22"/>
      <c r="K6" s="22"/>
      <c r="L6" s="22"/>
      <c r="M6" s="22"/>
      <c r="N6" s="22"/>
      <c r="O6" s="22"/>
    </row>
    <row r="7" spans="1:16" ht="13.5" x14ac:dyDescent="0.25">
      <c r="A7" s="119"/>
      <c r="B7" s="6" t="s">
        <v>18</v>
      </c>
      <c r="C7" s="17"/>
      <c r="D7" s="23"/>
      <c r="E7" s="23"/>
      <c r="F7" s="23"/>
      <c r="G7" s="22"/>
      <c r="H7" s="22"/>
      <c r="I7" s="22"/>
      <c r="J7" s="22"/>
      <c r="K7" s="22"/>
      <c r="L7" s="22"/>
      <c r="M7" s="22"/>
      <c r="N7" s="22"/>
      <c r="O7" s="22"/>
    </row>
    <row r="8" spans="1:16" ht="13.5" x14ac:dyDescent="0.25">
      <c r="A8" s="115"/>
      <c r="B8" s="6" t="s">
        <v>19</v>
      </c>
      <c r="C8" s="17"/>
      <c r="D8" s="17"/>
      <c r="E8" s="23"/>
      <c r="F8" s="23"/>
      <c r="G8" s="22"/>
      <c r="H8" s="22"/>
      <c r="I8" s="22"/>
      <c r="J8" s="22"/>
      <c r="K8" s="22"/>
      <c r="L8" s="22"/>
      <c r="M8" s="22"/>
      <c r="N8" s="22"/>
      <c r="O8" s="22"/>
    </row>
    <row r="9" spans="1:16" ht="13.5" x14ac:dyDescent="0.25">
      <c r="A9" s="9"/>
      <c r="B9" s="6" t="s">
        <v>21</v>
      </c>
      <c r="C9" s="12"/>
      <c r="D9" s="12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</row>
    <row r="10" spans="1:16" ht="13.5" x14ac:dyDescent="0.25">
      <c r="A10" s="10"/>
      <c r="B10" s="6" t="s">
        <v>58</v>
      </c>
      <c r="C10" s="12"/>
      <c r="D10" s="12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6" ht="13.5" x14ac:dyDescent="0.25">
      <c r="A11" s="2"/>
      <c r="B11" s="6" t="s">
        <v>17</v>
      </c>
      <c r="C11" s="12"/>
      <c r="D11" s="12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3.5" x14ac:dyDescent="0.25">
      <c r="A12" s="17" t="s">
        <v>22</v>
      </c>
      <c r="B12" s="6" t="s">
        <v>23</v>
      </c>
      <c r="C12" s="12"/>
      <c r="D12" s="12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6" ht="13.5" x14ac:dyDescent="0.25">
      <c r="A13" s="17" t="s">
        <v>24</v>
      </c>
      <c r="B13" s="6" t="s">
        <v>25</v>
      </c>
      <c r="C13" s="12"/>
      <c r="D13" s="12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13.5" x14ac:dyDescent="0.25">
      <c r="A14" s="17"/>
      <c r="B14" s="6"/>
      <c r="C14" s="12"/>
      <c r="D14" s="12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 ht="14.25" thickBot="1" x14ac:dyDescent="0.3">
      <c r="A15" s="11"/>
      <c r="B15" s="19" t="s">
        <v>26</v>
      </c>
      <c r="C15" s="12"/>
      <c r="D15" s="12"/>
      <c r="E15" s="12"/>
      <c r="F15" s="12"/>
      <c r="G15" s="46"/>
      <c r="H15" s="12"/>
      <c r="I15" s="12"/>
      <c r="J15" s="12"/>
      <c r="K15" s="12"/>
      <c r="L15" s="12"/>
      <c r="M15" s="12"/>
      <c r="N15" s="12"/>
      <c r="O15" s="12"/>
    </row>
    <row r="16" spans="1:16" ht="14.25" thickBot="1" x14ac:dyDescent="0.3">
      <c r="A16" s="11"/>
      <c r="B16" s="19"/>
      <c r="C16" s="65" t="s">
        <v>47</v>
      </c>
      <c r="D16" s="68" t="s">
        <v>3</v>
      </c>
      <c r="E16" s="52" t="s">
        <v>4</v>
      </c>
      <c r="F16" s="52" t="s">
        <v>5</v>
      </c>
      <c r="G16" s="52" t="s">
        <v>6</v>
      </c>
      <c r="H16" s="52" t="s">
        <v>8</v>
      </c>
      <c r="I16" s="52" t="s">
        <v>7</v>
      </c>
      <c r="J16" s="52" t="s">
        <v>9</v>
      </c>
      <c r="K16" s="52" t="s">
        <v>10</v>
      </c>
      <c r="L16" s="52" t="s">
        <v>11</v>
      </c>
      <c r="M16" s="52" t="s">
        <v>12</v>
      </c>
      <c r="N16" s="52" t="s">
        <v>13</v>
      </c>
      <c r="O16" s="52" t="s">
        <v>14</v>
      </c>
      <c r="P16" s="53" t="s">
        <v>1</v>
      </c>
    </row>
    <row r="17" spans="1:16" ht="14.25" thickBot="1" x14ac:dyDescent="0.3">
      <c r="A17" s="11"/>
      <c r="B17" s="19"/>
      <c r="C17" s="61" t="s">
        <v>52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2"/>
    </row>
    <row r="18" spans="1:16" ht="13.5" x14ac:dyDescent="0.25">
      <c r="A18" s="11"/>
      <c r="B18" s="12"/>
      <c r="C18" s="75" t="s">
        <v>37</v>
      </c>
      <c r="D18" s="100">
        <v>6842</v>
      </c>
      <c r="E18" s="117">
        <v>8546</v>
      </c>
      <c r="F18" s="118">
        <v>9126</v>
      </c>
      <c r="G18" s="118">
        <v>9995</v>
      </c>
      <c r="H18" s="118">
        <v>9826</v>
      </c>
      <c r="I18" s="118">
        <v>9951</v>
      </c>
      <c r="J18" s="118">
        <v>9951</v>
      </c>
      <c r="K18" s="118">
        <v>8011</v>
      </c>
      <c r="L18" s="118">
        <v>8457</v>
      </c>
      <c r="M18" s="118">
        <v>8444</v>
      </c>
      <c r="N18" s="118">
        <v>9122</v>
      </c>
      <c r="O18" s="118">
        <v>9122</v>
      </c>
      <c r="P18" s="55" t="s">
        <v>45</v>
      </c>
    </row>
    <row r="19" spans="1:16" ht="13.5" x14ac:dyDescent="0.25">
      <c r="A19" s="11"/>
      <c r="B19" s="12"/>
      <c r="C19" s="39" t="s">
        <v>65</v>
      </c>
      <c r="D19" s="96">
        <v>0</v>
      </c>
      <c r="E19" s="97">
        <v>0</v>
      </c>
      <c r="F19" s="98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56"/>
    </row>
    <row r="20" spans="1:16" ht="13.5" x14ac:dyDescent="0.25">
      <c r="A20" s="11"/>
      <c r="B20" s="12"/>
      <c r="C20" s="39" t="s">
        <v>57</v>
      </c>
      <c r="D20" s="99">
        <v>55513</v>
      </c>
      <c r="E20" s="100">
        <v>54473</v>
      </c>
      <c r="F20" s="100">
        <v>55283</v>
      </c>
      <c r="G20" s="100">
        <v>55298</v>
      </c>
      <c r="H20" s="100">
        <v>54224</v>
      </c>
      <c r="I20" s="100">
        <v>53709</v>
      </c>
      <c r="J20" s="100">
        <v>53668</v>
      </c>
      <c r="K20" s="100">
        <v>53713</v>
      </c>
      <c r="L20" s="101">
        <v>53453</v>
      </c>
      <c r="M20" s="101">
        <v>52253</v>
      </c>
      <c r="N20" s="101">
        <v>52700</v>
      </c>
      <c r="O20" s="101">
        <v>50194</v>
      </c>
      <c r="P20" s="56" t="s">
        <v>46</v>
      </c>
    </row>
    <row r="21" spans="1:16" ht="14.25" thickBot="1" x14ac:dyDescent="0.3">
      <c r="A21" s="11"/>
      <c r="B21" s="12"/>
      <c r="C21" s="76" t="s">
        <v>64</v>
      </c>
      <c r="D21" s="102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67"/>
    </row>
    <row r="22" spans="1:16" ht="14.25" thickBot="1" x14ac:dyDescent="0.3">
      <c r="A22" s="11"/>
      <c r="B22" s="12"/>
      <c r="C22" s="60" t="s">
        <v>51</v>
      </c>
      <c r="D22" s="105"/>
      <c r="E22" s="105"/>
      <c r="F22" s="105"/>
      <c r="G22" s="105"/>
      <c r="H22" s="105"/>
      <c r="I22" s="105"/>
      <c r="J22" s="105"/>
      <c r="K22" s="105"/>
      <c r="L22" s="106"/>
      <c r="M22" s="106"/>
      <c r="N22" s="106"/>
      <c r="O22" s="106"/>
      <c r="P22" s="70"/>
    </row>
    <row r="23" spans="1:16" ht="13.5" x14ac:dyDescent="0.25">
      <c r="A23" s="11"/>
      <c r="B23" s="12"/>
      <c r="C23" s="109" t="s">
        <v>49</v>
      </c>
      <c r="D23" s="100">
        <f>11098/4</f>
        <v>2774.5</v>
      </c>
      <c r="E23" s="100">
        <f>10763/4</f>
        <v>2690.75</v>
      </c>
      <c r="F23" s="100">
        <f>10687/4</f>
        <v>2671.75</v>
      </c>
      <c r="G23" s="100">
        <f>10353/4</f>
        <v>2588.25</v>
      </c>
      <c r="H23" s="100">
        <f>10284/4</f>
        <v>2571</v>
      </c>
      <c r="I23" s="100">
        <f>10123/4</f>
        <v>2530.75</v>
      </c>
      <c r="J23" s="101">
        <f>12582/5</f>
        <v>2516.4</v>
      </c>
      <c r="K23" s="101">
        <f>7210/3</f>
        <v>2403.3333333333335</v>
      </c>
      <c r="L23" s="101">
        <f>9717/4</f>
        <v>2429.25</v>
      </c>
      <c r="M23" s="107">
        <f>12048/5</f>
        <v>2409.6</v>
      </c>
      <c r="N23" s="107">
        <f>9532/4</f>
        <v>2383</v>
      </c>
      <c r="O23" s="107">
        <f>8321/3</f>
        <v>2773.6666666666665</v>
      </c>
      <c r="P23" s="55" t="s">
        <v>53</v>
      </c>
    </row>
    <row r="24" spans="1:16" ht="14.25" thickBot="1" x14ac:dyDescent="0.3">
      <c r="A24" s="11"/>
      <c r="B24" s="12"/>
      <c r="C24" s="110" t="s">
        <v>63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57"/>
    </row>
    <row r="25" spans="1:16" ht="13.5" x14ac:dyDescent="0.25">
      <c r="A25" s="11"/>
      <c r="B25" s="19"/>
      <c r="C25" s="17" t="s">
        <v>66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6" ht="13.5" x14ac:dyDescent="0.25">
      <c r="A26" s="11"/>
      <c r="B26" s="19"/>
      <c r="C26" s="1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ht="13.5" x14ac:dyDescent="0.25">
      <c r="A27" s="11"/>
      <c r="B27" s="12"/>
      <c r="C27" s="19"/>
      <c r="D27" s="19"/>
      <c r="E27" s="42"/>
      <c r="F27" s="19"/>
      <c r="G27" s="42"/>
      <c r="H27" s="19"/>
      <c r="I27" s="42"/>
      <c r="J27" s="19"/>
      <c r="K27" s="42"/>
      <c r="L27" s="19"/>
      <c r="M27" s="42"/>
      <c r="N27" s="19"/>
      <c r="O27" s="42"/>
      <c r="P27" s="12"/>
    </row>
    <row r="28" spans="1:16" ht="13.5" x14ac:dyDescent="0.25">
      <c r="A28" s="11"/>
      <c r="B28" s="12"/>
      <c r="C28" s="12"/>
      <c r="D28" s="16"/>
      <c r="E28" s="43"/>
      <c r="F28" s="16"/>
      <c r="G28" s="43"/>
      <c r="H28" s="16"/>
      <c r="I28" s="43"/>
      <c r="J28" s="16"/>
      <c r="K28" s="43"/>
      <c r="L28" s="16"/>
      <c r="M28" s="43"/>
      <c r="N28" s="16"/>
      <c r="O28" s="43"/>
    </row>
    <row r="29" spans="1:16" ht="13.5" x14ac:dyDescent="0.25">
      <c r="A29" s="11"/>
      <c r="B29" s="12"/>
      <c r="C29" s="12"/>
      <c r="D29" s="41"/>
      <c r="E29" s="47"/>
      <c r="F29" s="41"/>
      <c r="G29" s="47"/>
      <c r="H29" s="41"/>
      <c r="I29" s="47"/>
      <c r="J29" s="41"/>
      <c r="K29" s="47"/>
      <c r="L29" s="41"/>
      <c r="M29" s="47"/>
      <c r="N29" s="41"/>
      <c r="O29" s="47"/>
    </row>
    <row r="30" spans="1:16" ht="13.5" x14ac:dyDescent="0.25">
      <c r="A30" s="11"/>
      <c r="B30" s="12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6" ht="13.5" x14ac:dyDescent="0.25">
      <c r="A31" s="114" t="s">
        <v>62</v>
      </c>
      <c r="B31" s="12"/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6" ht="13.5" x14ac:dyDescent="0.25">
      <c r="A32" s="18" t="s">
        <v>28</v>
      </c>
      <c r="B32" s="19"/>
      <c r="C32" s="19"/>
      <c r="D32" s="41"/>
      <c r="E32" s="41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20" ht="38.25" customHeight="1" x14ac:dyDescent="0.2">
      <c r="A33" s="120" t="s">
        <v>67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</row>
    <row r="34" spans="1:20" ht="13.5" x14ac:dyDescent="0.25">
      <c r="A34" s="18" t="s">
        <v>61</v>
      </c>
      <c r="B34" s="12"/>
      <c r="C34" s="19"/>
      <c r="D34" s="19"/>
      <c r="E34" s="42"/>
      <c r="F34" s="19"/>
      <c r="G34" s="42"/>
      <c r="H34" s="19"/>
      <c r="I34" s="42"/>
      <c r="J34" s="19"/>
      <c r="K34" s="42"/>
      <c r="L34" s="19"/>
      <c r="M34" s="42"/>
      <c r="N34" s="19"/>
      <c r="O34" s="42"/>
      <c r="P34" s="12"/>
    </row>
    <row r="35" spans="1:20" x14ac:dyDescent="0.2">
      <c r="A35" s="45" t="s">
        <v>30</v>
      </c>
      <c r="B35" s="12"/>
      <c r="C35" s="12"/>
      <c r="D35" s="16"/>
      <c r="E35" s="43"/>
      <c r="F35" s="16"/>
      <c r="G35" s="43"/>
      <c r="H35" s="16"/>
      <c r="I35" s="43"/>
      <c r="J35" s="16"/>
      <c r="K35" s="43"/>
      <c r="L35" s="16"/>
      <c r="M35" s="43"/>
      <c r="N35" s="16"/>
      <c r="O35" s="43"/>
    </row>
    <row r="36" spans="1:20" x14ac:dyDescent="0.2">
      <c r="A36" s="18" t="s">
        <v>32</v>
      </c>
    </row>
    <row r="37" spans="1:20" x14ac:dyDescent="0.2">
      <c r="A37" s="18" t="s">
        <v>33</v>
      </c>
    </row>
    <row r="38" spans="1:20" x14ac:dyDescent="0.2">
      <c r="A38" s="45" t="s">
        <v>48</v>
      </c>
    </row>
    <row r="39" spans="1:20" x14ac:dyDescent="0.2">
      <c r="A39" s="18" t="s">
        <v>31</v>
      </c>
    </row>
  </sheetData>
  <mergeCells count="1">
    <mergeCell ref="A33:T33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2038B-6963-4F06-90CE-6A1991373A7E}">
  <dimension ref="A1:T39"/>
  <sheetViews>
    <sheetView tabSelected="1" workbookViewId="0"/>
  </sheetViews>
  <sheetFormatPr defaultRowHeight="12.75" x14ac:dyDescent="0.2"/>
  <cols>
    <col min="1" max="1" width="4.28515625" style="18" customWidth="1"/>
    <col min="2" max="2" width="10" style="18" customWidth="1"/>
    <col min="3" max="3" width="27.5703125" style="18" customWidth="1"/>
    <col min="4" max="15" width="9.140625" style="18"/>
    <col min="16" max="16" width="31.42578125" style="18" customWidth="1"/>
    <col min="17" max="16384" width="9.140625" style="18"/>
  </cols>
  <sheetData>
    <row r="1" spans="1:16" ht="16.5" x14ac:dyDescent="0.3">
      <c r="A1" s="11"/>
      <c r="B1" s="20" t="s">
        <v>79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13.5" x14ac:dyDescent="0.25">
      <c r="A2" s="11"/>
      <c r="B2" s="21" t="s">
        <v>80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6" ht="13.5" x14ac:dyDescent="0.25">
      <c r="A3" s="11"/>
      <c r="B3" s="12" t="s">
        <v>15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3.5" x14ac:dyDescent="0.25">
      <c r="A4" s="11"/>
      <c r="B4" s="1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3.5" x14ac:dyDescent="0.25">
      <c r="A5" s="5"/>
      <c r="B5" s="24" t="s">
        <v>20</v>
      </c>
      <c r="C5" s="17"/>
      <c r="D5" s="23"/>
      <c r="E5" s="23"/>
      <c r="F5" s="23"/>
      <c r="G5" s="22"/>
      <c r="H5" s="22"/>
      <c r="I5" s="22"/>
      <c r="J5" s="22"/>
      <c r="K5" s="22"/>
      <c r="L5" s="22"/>
      <c r="M5" s="22"/>
      <c r="N5" s="22"/>
      <c r="O5" s="22"/>
    </row>
    <row r="6" spans="1:16" ht="13.5" x14ac:dyDescent="0.25">
      <c r="A6" s="1"/>
      <c r="B6" s="6" t="s">
        <v>34</v>
      </c>
      <c r="C6" s="17"/>
      <c r="D6" s="23"/>
      <c r="E6" s="23"/>
      <c r="F6" s="23"/>
      <c r="G6" s="22"/>
      <c r="H6" s="22"/>
      <c r="I6" s="22"/>
      <c r="J6" s="22"/>
      <c r="K6" s="22"/>
      <c r="L6" s="22"/>
      <c r="M6" s="22"/>
      <c r="N6" s="22"/>
      <c r="O6" s="22"/>
    </row>
    <row r="7" spans="1:16" ht="13.5" x14ac:dyDescent="0.25">
      <c r="A7" s="119"/>
      <c r="B7" s="6" t="s">
        <v>18</v>
      </c>
      <c r="C7" s="17"/>
      <c r="D7" s="23"/>
      <c r="E7" s="23"/>
      <c r="F7" s="23"/>
      <c r="G7" s="22"/>
      <c r="H7" s="22"/>
      <c r="I7" s="22"/>
      <c r="J7" s="22"/>
      <c r="K7" s="22"/>
      <c r="L7" s="22"/>
      <c r="M7" s="22"/>
      <c r="N7" s="22"/>
      <c r="O7" s="22"/>
    </row>
    <row r="8" spans="1:16" ht="13.5" x14ac:dyDescent="0.25">
      <c r="A8" s="115"/>
      <c r="B8" s="6" t="s">
        <v>19</v>
      </c>
      <c r="C8" s="17"/>
      <c r="D8" s="17"/>
      <c r="E8" s="23"/>
      <c r="F8" s="23"/>
      <c r="G8" s="22"/>
      <c r="H8" s="22"/>
      <c r="I8" s="22"/>
      <c r="J8" s="22"/>
      <c r="K8" s="22"/>
      <c r="L8" s="22"/>
      <c r="M8" s="22"/>
      <c r="N8" s="22"/>
      <c r="O8" s="22"/>
    </row>
    <row r="9" spans="1:16" ht="13.5" x14ac:dyDescent="0.25">
      <c r="A9" s="9"/>
      <c r="B9" s="6" t="s">
        <v>21</v>
      </c>
      <c r="C9" s="12"/>
      <c r="D9" s="12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</row>
    <row r="10" spans="1:16" ht="13.5" x14ac:dyDescent="0.25">
      <c r="A10" s="10"/>
      <c r="B10" s="6" t="s">
        <v>58</v>
      </c>
      <c r="C10" s="12"/>
      <c r="D10" s="12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6" ht="13.5" x14ac:dyDescent="0.25">
      <c r="A11" s="2"/>
      <c r="B11" s="6" t="s">
        <v>17</v>
      </c>
      <c r="C11" s="12"/>
      <c r="D11" s="12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3.5" x14ac:dyDescent="0.25">
      <c r="A12" s="17" t="s">
        <v>22</v>
      </c>
      <c r="B12" s="6" t="s">
        <v>23</v>
      </c>
      <c r="C12" s="12"/>
      <c r="D12" s="12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6" ht="13.5" x14ac:dyDescent="0.25">
      <c r="A13" s="17" t="s">
        <v>24</v>
      </c>
      <c r="B13" s="6" t="s">
        <v>25</v>
      </c>
      <c r="C13" s="12"/>
      <c r="D13" s="12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13.5" x14ac:dyDescent="0.25">
      <c r="A14" s="17"/>
      <c r="B14" s="6"/>
      <c r="C14" s="12"/>
      <c r="D14" s="12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 ht="14.25" thickBot="1" x14ac:dyDescent="0.3">
      <c r="A15" s="11"/>
      <c r="B15" s="19" t="s">
        <v>26</v>
      </c>
      <c r="C15" s="12"/>
      <c r="D15" s="12"/>
      <c r="E15" s="12"/>
      <c r="F15" s="12"/>
      <c r="G15" s="46"/>
      <c r="H15" s="12"/>
      <c r="I15" s="12"/>
      <c r="J15" s="12"/>
      <c r="K15" s="12"/>
      <c r="L15" s="12"/>
      <c r="M15" s="12"/>
      <c r="N15" s="12"/>
      <c r="O15" s="12"/>
    </row>
    <row r="16" spans="1:16" ht="14.25" thickBot="1" x14ac:dyDescent="0.3">
      <c r="A16" s="11"/>
      <c r="B16" s="19"/>
      <c r="C16" s="65" t="s">
        <v>47</v>
      </c>
      <c r="D16" s="68" t="s">
        <v>3</v>
      </c>
      <c r="E16" s="52" t="s">
        <v>4</v>
      </c>
      <c r="F16" s="52" t="s">
        <v>5</v>
      </c>
      <c r="G16" s="52" t="s">
        <v>6</v>
      </c>
      <c r="H16" s="52" t="s">
        <v>8</v>
      </c>
      <c r="I16" s="52" t="s">
        <v>7</v>
      </c>
      <c r="J16" s="52" t="s">
        <v>9</v>
      </c>
      <c r="K16" s="52" t="s">
        <v>10</v>
      </c>
      <c r="L16" s="52" t="s">
        <v>11</v>
      </c>
      <c r="M16" s="52" t="s">
        <v>12</v>
      </c>
      <c r="N16" s="52" t="s">
        <v>13</v>
      </c>
      <c r="O16" s="52" t="s">
        <v>14</v>
      </c>
      <c r="P16" s="53" t="s">
        <v>1</v>
      </c>
    </row>
    <row r="17" spans="1:16" ht="14.25" thickBot="1" x14ac:dyDescent="0.3">
      <c r="A17" s="11"/>
      <c r="B17" s="19"/>
      <c r="C17" s="61" t="s">
        <v>52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2"/>
    </row>
    <row r="18" spans="1:16" ht="13.5" x14ac:dyDescent="0.25">
      <c r="A18" s="11"/>
      <c r="B18" s="12"/>
      <c r="C18" s="75" t="s">
        <v>37</v>
      </c>
      <c r="D18" s="100">
        <v>7947</v>
      </c>
      <c r="E18" s="117">
        <v>8088</v>
      </c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55" t="s">
        <v>45</v>
      </c>
    </row>
    <row r="19" spans="1:16" ht="13.5" x14ac:dyDescent="0.25">
      <c r="A19" s="11"/>
      <c r="B19" s="12"/>
      <c r="C19" s="39" t="s">
        <v>65</v>
      </c>
      <c r="D19" s="96">
        <v>0</v>
      </c>
      <c r="E19" s="97">
        <v>0</v>
      </c>
      <c r="F19" s="98"/>
      <c r="G19" s="97"/>
      <c r="H19" s="97"/>
      <c r="I19" s="97"/>
      <c r="J19" s="97"/>
      <c r="K19" s="97"/>
      <c r="L19" s="97"/>
      <c r="M19" s="97"/>
      <c r="N19" s="97"/>
      <c r="O19" s="97"/>
      <c r="P19" s="56"/>
    </row>
    <row r="20" spans="1:16" ht="13.5" x14ac:dyDescent="0.25">
      <c r="A20" s="11"/>
      <c r="B20" s="12"/>
      <c r="C20" s="39" t="s">
        <v>57</v>
      </c>
      <c r="D20" s="99">
        <v>49609</v>
      </c>
      <c r="E20" s="100">
        <v>49200</v>
      </c>
      <c r="F20" s="100"/>
      <c r="G20" s="100"/>
      <c r="H20" s="100"/>
      <c r="I20" s="100"/>
      <c r="J20" s="100"/>
      <c r="K20" s="100"/>
      <c r="L20" s="101"/>
      <c r="M20" s="101"/>
      <c r="N20" s="101"/>
      <c r="O20" s="101"/>
      <c r="P20" s="56" t="s">
        <v>46</v>
      </c>
    </row>
    <row r="21" spans="1:16" ht="14.25" thickBot="1" x14ac:dyDescent="0.3">
      <c r="A21" s="11"/>
      <c r="B21" s="12"/>
      <c r="C21" s="76" t="s">
        <v>64</v>
      </c>
      <c r="D21" s="102">
        <v>0</v>
      </c>
      <c r="E21" s="103">
        <v>0</v>
      </c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67"/>
    </row>
    <row r="22" spans="1:16" ht="14.25" thickBot="1" x14ac:dyDescent="0.3">
      <c r="A22" s="11"/>
      <c r="B22" s="12"/>
      <c r="C22" s="60" t="s">
        <v>51</v>
      </c>
      <c r="D22" s="105"/>
      <c r="E22" s="105"/>
      <c r="F22" s="105"/>
      <c r="G22" s="105"/>
      <c r="H22" s="105"/>
      <c r="I22" s="105"/>
      <c r="J22" s="105"/>
      <c r="K22" s="105"/>
      <c r="L22" s="106"/>
      <c r="M22" s="106"/>
      <c r="N22" s="106"/>
      <c r="O22" s="106"/>
      <c r="P22" s="70"/>
    </row>
    <row r="23" spans="1:16" ht="13.5" x14ac:dyDescent="0.25">
      <c r="A23" s="11"/>
      <c r="B23" s="12"/>
      <c r="C23" s="109" t="s">
        <v>49</v>
      </c>
      <c r="D23" s="100">
        <f>9079/4</f>
        <v>2269.75</v>
      </c>
      <c r="E23" s="100">
        <f>9194/4</f>
        <v>2298.5</v>
      </c>
      <c r="F23" s="100"/>
      <c r="G23" s="100"/>
      <c r="H23" s="100"/>
      <c r="I23" s="100"/>
      <c r="J23" s="101"/>
      <c r="K23" s="101"/>
      <c r="L23" s="101"/>
      <c r="M23" s="107"/>
      <c r="N23" s="107"/>
      <c r="O23" s="107"/>
      <c r="P23" s="55" t="s">
        <v>53</v>
      </c>
    </row>
    <row r="24" spans="1:16" ht="14.25" thickBot="1" x14ac:dyDescent="0.3">
      <c r="A24" s="11"/>
      <c r="B24" s="12"/>
      <c r="C24" s="110" t="s">
        <v>63</v>
      </c>
      <c r="D24" s="108">
        <v>0</v>
      </c>
      <c r="E24" s="108">
        <v>0</v>
      </c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57"/>
    </row>
    <row r="25" spans="1:16" ht="13.5" x14ac:dyDescent="0.25">
      <c r="A25" s="11"/>
      <c r="B25" s="19"/>
      <c r="C25" s="17" t="s">
        <v>66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6" ht="13.5" x14ac:dyDescent="0.25">
      <c r="A26" s="11"/>
      <c r="B26" s="19"/>
      <c r="C26" s="1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ht="13.5" x14ac:dyDescent="0.25">
      <c r="A27" s="11"/>
      <c r="B27" s="12"/>
      <c r="C27" s="19"/>
      <c r="D27" s="19"/>
      <c r="E27" s="42"/>
      <c r="F27" s="19"/>
      <c r="G27" s="42"/>
      <c r="H27" s="19"/>
      <c r="I27" s="42"/>
      <c r="J27" s="19"/>
      <c r="K27" s="42"/>
      <c r="L27" s="19"/>
      <c r="M27" s="42"/>
      <c r="N27" s="19"/>
      <c r="O27" s="42"/>
      <c r="P27" s="12"/>
    </row>
    <row r="28" spans="1:16" ht="13.5" x14ac:dyDescent="0.25">
      <c r="A28" s="11"/>
      <c r="B28" s="12"/>
      <c r="C28" s="12"/>
      <c r="D28" s="16"/>
      <c r="E28" s="43"/>
      <c r="F28" s="16"/>
      <c r="G28" s="43"/>
      <c r="H28" s="16"/>
      <c r="I28" s="43"/>
      <c r="J28" s="16"/>
      <c r="K28" s="43"/>
      <c r="L28" s="16"/>
      <c r="M28" s="43"/>
      <c r="N28" s="16"/>
      <c r="O28" s="43"/>
    </row>
    <row r="29" spans="1:16" ht="13.5" x14ac:dyDescent="0.25">
      <c r="A29" s="11"/>
      <c r="B29" s="12"/>
      <c r="C29" s="12"/>
      <c r="D29" s="41"/>
      <c r="E29" s="47"/>
      <c r="F29" s="41"/>
      <c r="G29" s="47"/>
      <c r="H29" s="41"/>
      <c r="I29" s="47"/>
      <c r="J29" s="41"/>
      <c r="K29" s="47"/>
      <c r="L29" s="41"/>
      <c r="M29" s="47"/>
      <c r="N29" s="41"/>
      <c r="O29" s="47"/>
    </row>
    <row r="30" spans="1:16" ht="13.5" x14ac:dyDescent="0.25">
      <c r="A30" s="11"/>
      <c r="B30" s="12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6" ht="13.5" x14ac:dyDescent="0.25">
      <c r="A31" s="114" t="s">
        <v>62</v>
      </c>
      <c r="B31" s="12"/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6" ht="13.5" x14ac:dyDescent="0.25">
      <c r="A32" s="18" t="s">
        <v>28</v>
      </c>
      <c r="B32" s="19"/>
      <c r="C32" s="19"/>
      <c r="D32" s="41"/>
      <c r="E32" s="41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20" ht="38.25" customHeight="1" x14ac:dyDescent="0.2">
      <c r="A33" s="120" t="s">
        <v>67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</row>
    <row r="34" spans="1:20" ht="13.5" x14ac:dyDescent="0.25">
      <c r="A34" s="18" t="s">
        <v>61</v>
      </c>
      <c r="B34" s="12"/>
      <c r="C34" s="19"/>
      <c r="D34" s="19"/>
      <c r="E34" s="42"/>
      <c r="F34" s="19"/>
      <c r="G34" s="42"/>
      <c r="H34" s="19"/>
      <c r="I34" s="42"/>
      <c r="J34" s="19"/>
      <c r="K34" s="42"/>
      <c r="L34" s="19"/>
      <c r="M34" s="42"/>
      <c r="N34" s="19"/>
      <c r="O34" s="42"/>
      <c r="P34" s="12"/>
    </row>
    <row r="35" spans="1:20" x14ac:dyDescent="0.2">
      <c r="A35" s="45" t="s">
        <v>30</v>
      </c>
      <c r="B35" s="12"/>
      <c r="C35" s="12"/>
      <c r="D35" s="16"/>
      <c r="E35" s="43"/>
      <c r="F35" s="16"/>
      <c r="G35" s="43"/>
      <c r="H35" s="16"/>
      <c r="I35" s="43"/>
      <c r="J35" s="16"/>
      <c r="K35" s="43"/>
      <c r="L35" s="16"/>
      <c r="M35" s="43"/>
      <c r="N35" s="16"/>
      <c r="O35" s="43"/>
    </row>
    <row r="36" spans="1:20" x14ac:dyDescent="0.2">
      <c r="A36" s="18" t="s">
        <v>32</v>
      </c>
    </row>
    <row r="37" spans="1:20" x14ac:dyDescent="0.2">
      <c r="A37" s="18" t="s">
        <v>33</v>
      </c>
    </row>
    <row r="38" spans="1:20" x14ac:dyDescent="0.2">
      <c r="A38" s="45" t="s">
        <v>48</v>
      </c>
    </row>
    <row r="39" spans="1:20" x14ac:dyDescent="0.2">
      <c r="A39" s="18" t="s">
        <v>31</v>
      </c>
    </row>
  </sheetData>
  <mergeCells count="1">
    <mergeCell ref="A33:T33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workbookViewId="0">
      <selection activeCell="P32" sqref="P32"/>
    </sheetView>
  </sheetViews>
  <sheetFormatPr defaultRowHeight="12.75" x14ac:dyDescent="0.2"/>
  <cols>
    <col min="1" max="1" width="4.28515625" style="18" customWidth="1"/>
    <col min="2" max="2" width="10" style="18" customWidth="1"/>
    <col min="3" max="3" width="27.5703125" style="18" customWidth="1"/>
    <col min="4" max="15" width="9.140625" style="18"/>
    <col min="16" max="16" width="31.42578125" style="18" customWidth="1"/>
    <col min="17" max="16384" width="9.140625" style="18"/>
  </cols>
  <sheetData>
    <row r="1" spans="1:16" ht="16.5" x14ac:dyDescent="0.3">
      <c r="A1" s="11"/>
      <c r="B1" s="20" t="s">
        <v>44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13.5" x14ac:dyDescent="0.25">
      <c r="A2" s="11"/>
      <c r="B2" s="21" t="s">
        <v>55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6" ht="13.5" x14ac:dyDescent="0.25">
      <c r="A3" s="11"/>
      <c r="B3" s="12" t="s">
        <v>15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3.5" x14ac:dyDescent="0.25">
      <c r="A4" s="11"/>
      <c r="B4" s="1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3.5" x14ac:dyDescent="0.25">
      <c r="A5" s="5"/>
      <c r="B5" s="24" t="s">
        <v>20</v>
      </c>
      <c r="C5" s="17"/>
      <c r="D5" s="23"/>
      <c r="E5" s="23"/>
      <c r="F5" s="23"/>
      <c r="G5" s="22"/>
      <c r="H5" s="22"/>
      <c r="I5" s="22"/>
      <c r="J5" s="22"/>
      <c r="K5" s="22"/>
      <c r="L5" s="22"/>
      <c r="M5" s="22"/>
      <c r="N5" s="22"/>
      <c r="O5" s="22"/>
    </row>
    <row r="6" spans="1:16" ht="13.5" x14ac:dyDescent="0.25">
      <c r="A6" s="1"/>
      <c r="B6" s="6" t="s">
        <v>34</v>
      </c>
      <c r="C6" s="17"/>
      <c r="D6" s="23"/>
      <c r="E6" s="23"/>
      <c r="F6" s="23"/>
      <c r="G6" s="22"/>
      <c r="H6" s="22"/>
      <c r="I6" s="22"/>
      <c r="J6" s="22"/>
      <c r="K6" s="22"/>
      <c r="L6" s="22"/>
      <c r="M6" s="22"/>
      <c r="N6" s="22"/>
      <c r="O6" s="22"/>
    </row>
    <row r="7" spans="1:16" ht="13.5" x14ac:dyDescent="0.25">
      <c r="A7" s="4"/>
      <c r="B7" s="6" t="s">
        <v>18</v>
      </c>
      <c r="C7" s="17"/>
      <c r="D7" s="23"/>
      <c r="E7" s="23"/>
      <c r="F7" s="23"/>
      <c r="G7" s="22"/>
      <c r="H7" s="22"/>
      <c r="I7" s="22"/>
      <c r="J7" s="22"/>
      <c r="K7" s="22"/>
      <c r="L7" s="22"/>
      <c r="M7" s="22"/>
      <c r="N7" s="22"/>
      <c r="O7" s="22"/>
    </row>
    <row r="8" spans="1:16" ht="13.5" x14ac:dyDescent="0.25">
      <c r="A8" s="3"/>
      <c r="B8" s="6" t="s">
        <v>19</v>
      </c>
      <c r="C8" s="17"/>
      <c r="D8" s="17"/>
      <c r="E8" s="23"/>
      <c r="F8" s="23"/>
      <c r="G8" s="22"/>
      <c r="H8" s="22"/>
      <c r="I8" s="22"/>
      <c r="J8" s="22"/>
      <c r="K8" s="22"/>
      <c r="L8" s="22"/>
      <c r="M8" s="22"/>
      <c r="N8" s="22"/>
      <c r="O8" s="22"/>
    </row>
    <row r="9" spans="1:16" ht="13.5" x14ac:dyDescent="0.25">
      <c r="A9" s="9"/>
      <c r="B9" s="6" t="s">
        <v>21</v>
      </c>
      <c r="C9" s="12"/>
      <c r="D9" s="12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</row>
    <row r="10" spans="1:16" ht="13.5" x14ac:dyDescent="0.25">
      <c r="A10" s="10"/>
      <c r="B10" s="6" t="s">
        <v>16</v>
      </c>
      <c r="C10" s="12"/>
      <c r="D10" s="12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6" ht="13.5" x14ac:dyDescent="0.25">
      <c r="A11" s="2"/>
      <c r="B11" s="6" t="s">
        <v>17</v>
      </c>
      <c r="C11" s="12"/>
      <c r="D11" s="12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3.5" x14ac:dyDescent="0.25">
      <c r="A12" s="17" t="s">
        <v>22</v>
      </c>
      <c r="B12" s="6" t="s">
        <v>23</v>
      </c>
      <c r="C12" s="12"/>
      <c r="D12" s="12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6" ht="13.5" x14ac:dyDescent="0.25">
      <c r="A13" s="17" t="s">
        <v>24</v>
      </c>
      <c r="B13" s="6" t="s">
        <v>25</v>
      </c>
      <c r="C13" s="12"/>
      <c r="D13" s="12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13.5" x14ac:dyDescent="0.25">
      <c r="A14" s="17"/>
      <c r="B14" s="6"/>
      <c r="C14" s="12"/>
      <c r="D14" s="12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 ht="14.25" thickBot="1" x14ac:dyDescent="0.3">
      <c r="A15" s="11"/>
      <c r="B15" s="19" t="s">
        <v>26</v>
      </c>
      <c r="C15" s="12"/>
      <c r="D15" s="12"/>
      <c r="E15" s="12"/>
      <c r="F15" s="12"/>
      <c r="G15" s="46"/>
      <c r="H15" s="12"/>
      <c r="I15" s="12"/>
      <c r="J15" s="12"/>
      <c r="K15" s="12"/>
      <c r="L15" s="12"/>
      <c r="M15" s="12"/>
      <c r="N15" s="12"/>
      <c r="O15" s="12"/>
    </row>
    <row r="16" spans="1:16" ht="14.25" thickBot="1" x14ac:dyDescent="0.3">
      <c r="A16" s="11"/>
      <c r="B16" s="19"/>
      <c r="C16" s="65" t="s">
        <v>47</v>
      </c>
      <c r="D16" s="68" t="s">
        <v>3</v>
      </c>
      <c r="E16" s="52" t="s">
        <v>4</v>
      </c>
      <c r="F16" s="52" t="s">
        <v>5</v>
      </c>
      <c r="G16" s="52" t="s">
        <v>6</v>
      </c>
      <c r="H16" s="52" t="s">
        <v>8</v>
      </c>
      <c r="I16" s="52" t="s">
        <v>7</v>
      </c>
      <c r="J16" s="52" t="s">
        <v>9</v>
      </c>
      <c r="K16" s="52" t="s">
        <v>10</v>
      </c>
      <c r="L16" s="52" t="s">
        <v>11</v>
      </c>
      <c r="M16" s="52" t="s">
        <v>12</v>
      </c>
      <c r="N16" s="52" t="s">
        <v>13</v>
      </c>
      <c r="O16" s="52" t="s">
        <v>14</v>
      </c>
      <c r="P16" s="53" t="s">
        <v>1</v>
      </c>
    </row>
    <row r="17" spans="1:16" ht="14.25" thickBot="1" x14ac:dyDescent="0.3">
      <c r="A17" s="11"/>
      <c r="B17" s="19"/>
      <c r="C17" s="61" t="s">
        <v>52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9"/>
    </row>
    <row r="18" spans="1:16" ht="13.5" x14ac:dyDescent="0.25">
      <c r="A18" s="11"/>
      <c r="B18" s="12"/>
      <c r="C18" s="75" t="s">
        <v>54</v>
      </c>
      <c r="D18" s="72">
        <v>6</v>
      </c>
      <c r="E18" s="54">
        <v>6</v>
      </c>
      <c r="F18" s="92">
        <v>73</v>
      </c>
      <c r="G18" s="91">
        <v>128</v>
      </c>
      <c r="H18" s="91">
        <v>132</v>
      </c>
      <c r="I18" s="91">
        <v>151</v>
      </c>
      <c r="J18" s="91">
        <v>171</v>
      </c>
      <c r="K18" s="91">
        <v>195</v>
      </c>
      <c r="L18" s="91">
        <v>200</v>
      </c>
      <c r="M18" s="91">
        <v>223</v>
      </c>
      <c r="N18" s="54">
        <v>240</v>
      </c>
      <c r="O18" s="54">
        <v>317</v>
      </c>
      <c r="P18" s="55" t="s">
        <v>45</v>
      </c>
    </row>
    <row r="19" spans="1:16" ht="13.5" x14ac:dyDescent="0.25">
      <c r="A19" s="11"/>
      <c r="B19" s="12"/>
      <c r="C19" s="39" t="s">
        <v>35</v>
      </c>
      <c r="D19" s="73">
        <v>0</v>
      </c>
      <c r="E19" s="15">
        <v>0</v>
      </c>
      <c r="F19" s="89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15">
        <v>0</v>
      </c>
      <c r="O19" s="15">
        <v>0</v>
      </c>
      <c r="P19" s="56"/>
    </row>
    <row r="20" spans="1:16" ht="13.5" x14ac:dyDescent="0.25">
      <c r="A20" s="11"/>
      <c r="B20" s="12"/>
      <c r="C20" s="39" t="s">
        <v>40</v>
      </c>
      <c r="D20" s="85">
        <v>6988</v>
      </c>
      <c r="E20" s="86">
        <v>6776</v>
      </c>
      <c r="F20" s="87">
        <v>6542</v>
      </c>
      <c r="G20" s="86">
        <v>6870</v>
      </c>
      <c r="H20" s="86">
        <v>6901</v>
      </c>
      <c r="I20" s="86">
        <v>6897</v>
      </c>
      <c r="J20" s="88">
        <v>6961</v>
      </c>
      <c r="K20" s="88">
        <v>7783</v>
      </c>
      <c r="L20" s="88">
        <v>8516</v>
      </c>
      <c r="M20" s="7">
        <v>9184</v>
      </c>
      <c r="N20" s="7">
        <v>10187</v>
      </c>
      <c r="O20" s="7">
        <v>9007</v>
      </c>
      <c r="P20" s="56" t="s">
        <v>46</v>
      </c>
    </row>
    <row r="21" spans="1:16" ht="14.25" thickBot="1" x14ac:dyDescent="0.3">
      <c r="A21" s="11"/>
      <c r="B21" s="12"/>
      <c r="C21" s="76" t="s">
        <v>27</v>
      </c>
      <c r="D21" s="74">
        <v>0</v>
      </c>
      <c r="E21" s="62">
        <v>0</v>
      </c>
      <c r="F21" s="63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7"/>
    </row>
    <row r="22" spans="1:16" ht="14.25" thickBot="1" x14ac:dyDescent="0.3">
      <c r="A22" s="11"/>
      <c r="B22" s="12"/>
      <c r="C22" s="60" t="s">
        <v>51</v>
      </c>
      <c r="D22" s="78"/>
      <c r="E22" s="78"/>
      <c r="F22" s="78"/>
      <c r="G22" s="78"/>
      <c r="H22" s="78"/>
      <c r="I22" s="78"/>
      <c r="J22" s="78"/>
      <c r="K22" s="78"/>
      <c r="L22" s="64"/>
      <c r="M22" s="64"/>
      <c r="N22" s="64"/>
      <c r="O22" s="64"/>
      <c r="P22" s="70"/>
    </row>
    <row r="23" spans="1:16" ht="13.5" x14ac:dyDescent="0.25">
      <c r="A23" s="11"/>
      <c r="B23" s="12"/>
      <c r="C23" s="83" t="s">
        <v>49</v>
      </c>
      <c r="D23" s="81"/>
      <c r="E23" s="81"/>
      <c r="F23" s="81"/>
      <c r="G23" s="81"/>
      <c r="H23" s="81"/>
      <c r="I23" s="81"/>
      <c r="J23" s="64"/>
      <c r="K23" s="82"/>
      <c r="L23" s="77">
        <v>1537</v>
      </c>
      <c r="M23" s="59">
        <v>1596</v>
      </c>
      <c r="N23" s="59">
        <v>1638</v>
      </c>
      <c r="O23" s="59">
        <v>1765</v>
      </c>
      <c r="P23" s="55" t="s">
        <v>53</v>
      </c>
    </row>
    <row r="24" spans="1:16" ht="14.25" thickBot="1" x14ac:dyDescent="0.3">
      <c r="A24" s="11"/>
      <c r="B24" s="12"/>
      <c r="C24" s="84" t="s">
        <v>50</v>
      </c>
      <c r="D24" s="79"/>
      <c r="E24" s="79"/>
      <c r="F24" s="79"/>
      <c r="G24" s="79"/>
      <c r="H24" s="79"/>
      <c r="I24" s="79"/>
      <c r="J24" s="79"/>
      <c r="K24" s="80"/>
      <c r="L24" s="71">
        <v>0</v>
      </c>
      <c r="M24" s="37">
        <v>0</v>
      </c>
      <c r="N24" s="37">
        <v>0</v>
      </c>
      <c r="O24" s="37">
        <v>0</v>
      </c>
      <c r="P24" s="57"/>
    </row>
    <row r="25" spans="1:16" ht="13.5" x14ac:dyDescent="0.25">
      <c r="A25" s="11"/>
      <c r="B25" s="19"/>
      <c r="C25" s="17" t="s">
        <v>41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6" ht="13.5" x14ac:dyDescent="0.25">
      <c r="A26" s="11"/>
      <c r="B26" s="19"/>
      <c r="C26" s="1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ht="13.5" x14ac:dyDescent="0.25">
      <c r="A27" s="11"/>
      <c r="B27" s="12"/>
      <c r="C27" s="19"/>
      <c r="D27" s="19"/>
      <c r="E27" s="42"/>
      <c r="F27" s="19"/>
      <c r="G27" s="42"/>
      <c r="H27" s="19"/>
      <c r="I27" s="42"/>
      <c r="J27" s="19"/>
      <c r="K27" s="42"/>
      <c r="L27" s="19"/>
      <c r="M27" s="42"/>
      <c r="N27" s="19"/>
      <c r="O27" s="42"/>
      <c r="P27" s="12"/>
    </row>
    <row r="28" spans="1:16" ht="13.5" x14ac:dyDescent="0.25">
      <c r="A28" s="11"/>
      <c r="B28" s="12"/>
      <c r="C28" s="12"/>
      <c r="D28" s="16"/>
      <c r="E28" s="43"/>
      <c r="F28" s="16"/>
      <c r="G28" s="43"/>
      <c r="H28" s="16"/>
      <c r="I28" s="43"/>
      <c r="J28" s="16"/>
      <c r="K28" s="43"/>
      <c r="L28" s="16"/>
      <c r="M28" s="43"/>
      <c r="N28" s="16"/>
      <c r="O28" s="43"/>
    </row>
    <row r="29" spans="1:16" ht="13.5" x14ac:dyDescent="0.25">
      <c r="A29" s="11"/>
      <c r="B29" s="12"/>
      <c r="C29" s="12"/>
      <c r="D29" s="41"/>
      <c r="E29" s="47"/>
      <c r="F29" s="41"/>
      <c r="G29" s="47"/>
      <c r="H29" s="41"/>
      <c r="I29" s="47"/>
      <c r="J29" s="41"/>
      <c r="K29" s="47"/>
      <c r="L29" s="41"/>
      <c r="M29" s="47"/>
      <c r="N29" s="41"/>
      <c r="O29" s="47"/>
    </row>
    <row r="30" spans="1:16" ht="13.5" x14ac:dyDescent="0.25">
      <c r="A30" s="11"/>
      <c r="B30" s="12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6" ht="13.5" x14ac:dyDescent="0.25">
      <c r="A31" s="11"/>
      <c r="B31" s="12"/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6" ht="13.5" x14ac:dyDescent="0.25">
      <c r="A32" s="18" t="s">
        <v>28</v>
      </c>
      <c r="B32" s="19"/>
      <c r="C32" s="19"/>
      <c r="D32" s="41"/>
      <c r="E32" s="41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6" ht="13.5" x14ac:dyDescent="0.25">
      <c r="A33" s="18" t="s">
        <v>38</v>
      </c>
      <c r="B33" s="19"/>
      <c r="C33" s="19"/>
      <c r="D33" s="41"/>
      <c r="E33" s="41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6" ht="13.5" x14ac:dyDescent="0.25">
      <c r="A34" s="18" t="s">
        <v>29</v>
      </c>
      <c r="B34" s="12"/>
      <c r="C34" s="19"/>
      <c r="D34" s="19"/>
      <c r="E34" s="42"/>
      <c r="F34" s="19"/>
      <c r="G34" s="42"/>
      <c r="H34" s="19"/>
      <c r="I34" s="42"/>
      <c r="J34" s="19"/>
      <c r="K34" s="42"/>
      <c r="L34" s="19"/>
      <c r="M34" s="42"/>
      <c r="N34" s="19"/>
      <c r="O34" s="42"/>
      <c r="P34" s="12"/>
    </row>
    <row r="35" spans="1:16" x14ac:dyDescent="0.2">
      <c r="A35" s="45" t="s">
        <v>30</v>
      </c>
      <c r="B35" s="12"/>
      <c r="C35" s="12"/>
      <c r="D35" s="16"/>
      <c r="E35" s="43"/>
      <c r="F35" s="16"/>
      <c r="G35" s="43"/>
      <c r="H35" s="16"/>
      <c r="I35" s="43"/>
      <c r="J35" s="16"/>
      <c r="K35" s="43"/>
      <c r="L35" s="16"/>
      <c r="M35" s="43"/>
      <c r="N35" s="16"/>
      <c r="O35" s="43"/>
    </row>
    <row r="36" spans="1:16" x14ac:dyDescent="0.2">
      <c r="A36" s="18" t="s">
        <v>32</v>
      </c>
    </row>
    <row r="37" spans="1:16" x14ac:dyDescent="0.2">
      <c r="A37" s="18" t="s">
        <v>33</v>
      </c>
    </row>
    <row r="38" spans="1:16" x14ac:dyDescent="0.2">
      <c r="A38" s="45" t="s">
        <v>48</v>
      </c>
    </row>
    <row r="39" spans="1:16" x14ac:dyDescent="0.2">
      <c r="A39" s="18" t="s">
        <v>31</v>
      </c>
    </row>
  </sheetData>
  <phoneticPr fontId="1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9"/>
  <sheetViews>
    <sheetView workbookViewId="0">
      <selection activeCell="P31" sqref="P31"/>
    </sheetView>
  </sheetViews>
  <sheetFormatPr defaultRowHeight="12.75" x14ac:dyDescent="0.2"/>
  <cols>
    <col min="1" max="1" width="4.28515625" style="18" customWidth="1"/>
    <col min="2" max="2" width="10" style="18" customWidth="1"/>
    <col min="3" max="3" width="27.5703125" style="18" customWidth="1"/>
    <col min="4" max="15" width="9.140625" style="18"/>
    <col min="16" max="16" width="31.42578125" style="18" customWidth="1"/>
    <col min="17" max="16384" width="9.140625" style="18"/>
  </cols>
  <sheetData>
    <row r="1" spans="1:16" ht="16.5" x14ac:dyDescent="0.3">
      <c r="A1" s="11"/>
      <c r="B1" s="20" t="s">
        <v>56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13.5" x14ac:dyDescent="0.25">
      <c r="A2" s="11"/>
      <c r="B2" s="21" t="s">
        <v>59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6" ht="13.5" x14ac:dyDescent="0.25">
      <c r="A3" s="11"/>
      <c r="B3" s="12" t="s">
        <v>15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3.5" x14ac:dyDescent="0.25">
      <c r="A4" s="11"/>
      <c r="B4" s="1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3.5" x14ac:dyDescent="0.25">
      <c r="A5" s="5"/>
      <c r="B5" s="24" t="s">
        <v>20</v>
      </c>
      <c r="C5" s="17"/>
      <c r="D5" s="23"/>
      <c r="E5" s="23"/>
      <c r="F5" s="23"/>
      <c r="G5" s="22"/>
      <c r="H5" s="22"/>
      <c r="I5" s="22"/>
      <c r="J5" s="22"/>
      <c r="K5" s="22"/>
      <c r="L5" s="22"/>
      <c r="M5" s="22"/>
      <c r="N5" s="22"/>
      <c r="O5" s="22"/>
    </row>
    <row r="6" spans="1:16" ht="13.5" x14ac:dyDescent="0.25">
      <c r="A6" s="1"/>
      <c r="B6" s="6" t="s">
        <v>34</v>
      </c>
      <c r="C6" s="17"/>
      <c r="D6" s="23"/>
      <c r="E6" s="23"/>
      <c r="F6" s="23"/>
      <c r="G6" s="22"/>
      <c r="H6" s="22"/>
      <c r="I6" s="22"/>
      <c r="J6" s="22"/>
      <c r="K6" s="22"/>
      <c r="L6" s="22"/>
      <c r="M6" s="22"/>
      <c r="N6" s="22"/>
      <c r="O6" s="22"/>
    </row>
    <row r="7" spans="1:16" ht="13.5" x14ac:dyDescent="0.25">
      <c r="A7" s="4"/>
      <c r="B7" s="6" t="s">
        <v>18</v>
      </c>
      <c r="C7" s="17"/>
      <c r="D7" s="23"/>
      <c r="E7" s="23"/>
      <c r="F7" s="23"/>
      <c r="G7" s="22"/>
      <c r="H7" s="22"/>
      <c r="I7" s="22"/>
      <c r="J7" s="22"/>
      <c r="K7" s="22"/>
      <c r="L7" s="22"/>
      <c r="M7" s="22"/>
      <c r="N7" s="22"/>
      <c r="O7" s="22"/>
    </row>
    <row r="8" spans="1:16" ht="13.5" x14ac:dyDescent="0.25">
      <c r="A8" s="3"/>
      <c r="B8" s="6" t="s">
        <v>19</v>
      </c>
      <c r="C8" s="17"/>
      <c r="D8" s="17"/>
      <c r="E8" s="23"/>
      <c r="F8" s="23"/>
      <c r="G8" s="22"/>
      <c r="H8" s="22"/>
      <c r="I8" s="22"/>
      <c r="J8" s="22"/>
      <c r="K8" s="22"/>
      <c r="L8" s="22"/>
      <c r="M8" s="22"/>
      <c r="N8" s="22"/>
      <c r="O8" s="22"/>
    </row>
    <row r="9" spans="1:16" ht="13.5" x14ac:dyDescent="0.25">
      <c r="A9" s="9"/>
      <c r="B9" s="6" t="s">
        <v>21</v>
      </c>
      <c r="C9" s="12"/>
      <c r="D9" s="12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</row>
    <row r="10" spans="1:16" ht="13.5" x14ac:dyDescent="0.25">
      <c r="A10" s="10"/>
      <c r="B10" s="6" t="s">
        <v>58</v>
      </c>
      <c r="C10" s="12"/>
      <c r="D10" s="12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6" ht="13.5" x14ac:dyDescent="0.25">
      <c r="A11" s="2"/>
      <c r="B11" s="6" t="s">
        <v>17</v>
      </c>
      <c r="C11" s="12"/>
      <c r="D11" s="12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3.5" x14ac:dyDescent="0.25">
      <c r="A12" s="17" t="s">
        <v>22</v>
      </c>
      <c r="B12" s="6" t="s">
        <v>23</v>
      </c>
      <c r="C12" s="12"/>
      <c r="D12" s="12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6" ht="13.5" x14ac:dyDescent="0.25">
      <c r="A13" s="17" t="s">
        <v>24</v>
      </c>
      <c r="B13" s="6" t="s">
        <v>25</v>
      </c>
      <c r="C13" s="12"/>
      <c r="D13" s="12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13.5" x14ac:dyDescent="0.25">
      <c r="A14" s="17"/>
      <c r="B14" s="6"/>
      <c r="C14" s="12"/>
      <c r="D14" s="12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 ht="14.25" thickBot="1" x14ac:dyDescent="0.3">
      <c r="A15" s="11"/>
      <c r="B15" s="19" t="s">
        <v>26</v>
      </c>
      <c r="C15" s="12"/>
      <c r="D15" s="12"/>
      <c r="E15" s="12"/>
      <c r="F15" s="12"/>
      <c r="G15" s="46"/>
      <c r="H15" s="12"/>
      <c r="I15" s="12"/>
      <c r="J15" s="12"/>
      <c r="K15" s="12"/>
      <c r="L15" s="12"/>
      <c r="M15" s="12"/>
      <c r="N15" s="12"/>
      <c r="O15" s="12"/>
    </row>
    <row r="16" spans="1:16" ht="14.25" thickBot="1" x14ac:dyDescent="0.3">
      <c r="A16" s="11"/>
      <c r="B16" s="19"/>
      <c r="C16" s="65" t="s">
        <v>47</v>
      </c>
      <c r="D16" s="68" t="s">
        <v>3</v>
      </c>
      <c r="E16" s="52" t="s">
        <v>4</v>
      </c>
      <c r="F16" s="52" t="s">
        <v>5</v>
      </c>
      <c r="G16" s="52" t="s">
        <v>6</v>
      </c>
      <c r="H16" s="52" t="s">
        <v>8</v>
      </c>
      <c r="I16" s="52" t="s">
        <v>7</v>
      </c>
      <c r="J16" s="52" t="s">
        <v>9</v>
      </c>
      <c r="K16" s="52" t="s">
        <v>10</v>
      </c>
      <c r="L16" s="52" t="s">
        <v>11</v>
      </c>
      <c r="M16" s="52" t="s">
        <v>12</v>
      </c>
      <c r="N16" s="52" t="s">
        <v>13</v>
      </c>
      <c r="O16" s="52" t="s">
        <v>14</v>
      </c>
      <c r="P16" s="53" t="s">
        <v>1</v>
      </c>
    </row>
    <row r="17" spans="1:16" ht="14.25" thickBot="1" x14ac:dyDescent="0.3">
      <c r="A17" s="11"/>
      <c r="B17" s="19"/>
      <c r="C17" s="61" t="s">
        <v>52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2"/>
    </row>
    <row r="18" spans="1:16" ht="13.5" x14ac:dyDescent="0.25">
      <c r="A18" s="11"/>
      <c r="B18" s="12"/>
      <c r="C18" s="75" t="s">
        <v>37</v>
      </c>
      <c r="D18" s="93">
        <v>487</v>
      </c>
      <c r="E18" s="94">
        <v>543</v>
      </c>
      <c r="F18" s="95">
        <v>503</v>
      </c>
      <c r="G18" s="91">
        <v>566</v>
      </c>
      <c r="H18" s="94">
        <v>576</v>
      </c>
      <c r="I18" s="94">
        <v>601</v>
      </c>
      <c r="J18" s="94">
        <v>614</v>
      </c>
      <c r="K18" s="94">
        <v>627</v>
      </c>
      <c r="L18" s="94">
        <v>590</v>
      </c>
      <c r="M18" s="94">
        <v>586</v>
      </c>
      <c r="N18" s="94">
        <v>653</v>
      </c>
      <c r="O18" s="94">
        <v>744</v>
      </c>
      <c r="P18" s="55" t="s">
        <v>45</v>
      </c>
    </row>
    <row r="19" spans="1:16" ht="13.5" x14ac:dyDescent="0.25">
      <c r="A19" s="11"/>
      <c r="B19" s="12"/>
      <c r="C19" s="39" t="s">
        <v>35</v>
      </c>
      <c r="D19" s="96">
        <v>0</v>
      </c>
      <c r="E19" s="97">
        <v>0</v>
      </c>
      <c r="F19" s="98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56"/>
    </row>
    <row r="20" spans="1:16" ht="13.5" x14ac:dyDescent="0.25">
      <c r="A20" s="11"/>
      <c r="B20" s="12"/>
      <c r="C20" s="39" t="s">
        <v>57</v>
      </c>
      <c r="D20" s="99">
        <v>9135</v>
      </c>
      <c r="E20" s="100">
        <v>9440</v>
      </c>
      <c r="F20" s="87">
        <v>10812</v>
      </c>
      <c r="G20" s="100">
        <v>10949</v>
      </c>
      <c r="H20" s="100">
        <v>10503</v>
      </c>
      <c r="I20" s="100">
        <v>9673</v>
      </c>
      <c r="J20" s="101">
        <v>8739</v>
      </c>
      <c r="K20" s="101">
        <v>8440</v>
      </c>
      <c r="L20" s="101">
        <v>10113</v>
      </c>
      <c r="M20" s="101">
        <v>10175</v>
      </c>
      <c r="N20" s="101">
        <v>10046</v>
      </c>
      <c r="O20" s="101">
        <v>11145</v>
      </c>
      <c r="P20" s="56" t="s">
        <v>46</v>
      </c>
    </row>
    <row r="21" spans="1:16" ht="14.25" thickBot="1" x14ac:dyDescent="0.3">
      <c r="A21" s="11"/>
      <c r="B21" s="12"/>
      <c r="C21" s="76" t="s">
        <v>27</v>
      </c>
      <c r="D21" s="102">
        <v>0</v>
      </c>
      <c r="E21" s="103">
        <v>0</v>
      </c>
      <c r="F21" s="104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67"/>
    </row>
    <row r="22" spans="1:16" ht="14.25" thickBot="1" x14ac:dyDescent="0.3">
      <c r="A22" s="11"/>
      <c r="B22" s="12"/>
      <c r="C22" s="60" t="s">
        <v>51</v>
      </c>
      <c r="D22" s="105"/>
      <c r="E22" s="105"/>
      <c r="F22" s="105"/>
      <c r="G22" s="105"/>
      <c r="H22" s="105"/>
      <c r="I22" s="105"/>
      <c r="J22" s="105"/>
      <c r="K22" s="105"/>
      <c r="L22" s="106"/>
      <c r="M22" s="106"/>
      <c r="N22" s="106"/>
      <c r="O22" s="106"/>
      <c r="P22" s="70"/>
    </row>
    <row r="23" spans="1:16" ht="13.5" x14ac:dyDescent="0.25">
      <c r="A23" s="11"/>
      <c r="B23" s="12"/>
      <c r="C23" s="109" t="s">
        <v>49</v>
      </c>
      <c r="D23" s="100">
        <v>1908</v>
      </c>
      <c r="E23" s="100">
        <v>1943</v>
      </c>
      <c r="F23" s="100">
        <v>2093</v>
      </c>
      <c r="G23" s="100">
        <v>2045</v>
      </c>
      <c r="H23" s="100">
        <v>2554</v>
      </c>
      <c r="I23" s="100">
        <v>2445</v>
      </c>
      <c r="J23" s="101">
        <v>2962</v>
      </c>
      <c r="K23" s="101">
        <v>2836</v>
      </c>
      <c r="L23" s="101">
        <v>2840</v>
      </c>
      <c r="M23" s="107">
        <v>3086</v>
      </c>
      <c r="N23" s="107">
        <v>3140</v>
      </c>
      <c r="O23" s="107">
        <v>3858</v>
      </c>
      <c r="P23" s="55" t="s">
        <v>53</v>
      </c>
    </row>
    <row r="24" spans="1:16" ht="14.25" thickBot="1" x14ac:dyDescent="0.3">
      <c r="A24" s="11"/>
      <c r="B24" s="12"/>
      <c r="C24" s="110" t="s">
        <v>50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57"/>
    </row>
    <row r="25" spans="1:16" ht="13.5" x14ac:dyDescent="0.25">
      <c r="A25" s="11"/>
      <c r="B25" s="19"/>
      <c r="C25" s="17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6" ht="13.5" x14ac:dyDescent="0.25">
      <c r="A26" s="11"/>
      <c r="B26" s="19"/>
      <c r="C26" s="1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ht="13.5" x14ac:dyDescent="0.25">
      <c r="A27" s="11"/>
      <c r="B27" s="12"/>
      <c r="C27" s="19"/>
      <c r="D27" s="19"/>
      <c r="E27" s="42"/>
      <c r="F27" s="19"/>
      <c r="G27" s="42"/>
      <c r="H27" s="19"/>
      <c r="I27" s="42"/>
      <c r="J27" s="19"/>
      <c r="K27" s="42"/>
      <c r="L27" s="19"/>
      <c r="M27" s="42"/>
      <c r="N27" s="19"/>
      <c r="O27" s="42"/>
      <c r="P27" s="12"/>
    </row>
    <row r="28" spans="1:16" ht="13.5" x14ac:dyDescent="0.25">
      <c r="A28" s="11"/>
      <c r="B28" s="12"/>
      <c r="C28" s="12"/>
      <c r="D28" s="16"/>
      <c r="E28" s="43"/>
      <c r="F28" s="16"/>
      <c r="G28" s="43"/>
      <c r="H28" s="16"/>
      <c r="I28" s="43"/>
      <c r="J28" s="16"/>
      <c r="K28" s="43"/>
      <c r="L28" s="16"/>
      <c r="M28" s="43"/>
      <c r="N28" s="16"/>
      <c r="O28" s="43"/>
    </row>
    <row r="29" spans="1:16" ht="13.5" x14ac:dyDescent="0.25">
      <c r="A29" s="11"/>
      <c r="B29" s="12"/>
      <c r="C29" s="12"/>
      <c r="D29" s="41"/>
      <c r="E29" s="47"/>
      <c r="F29" s="41"/>
      <c r="G29" s="47"/>
      <c r="H29" s="41"/>
      <c r="I29" s="47"/>
      <c r="J29" s="41"/>
      <c r="K29" s="47"/>
      <c r="L29" s="41"/>
      <c r="M29" s="47"/>
      <c r="N29" s="41"/>
      <c r="O29" s="47"/>
    </row>
    <row r="30" spans="1:16" ht="13.5" x14ac:dyDescent="0.25">
      <c r="A30" s="11"/>
      <c r="B30" s="12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6" ht="13.5" x14ac:dyDescent="0.25">
      <c r="A31" s="11"/>
      <c r="B31" s="12"/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6" ht="13.5" x14ac:dyDescent="0.25">
      <c r="A32" s="18" t="s">
        <v>28</v>
      </c>
      <c r="B32" s="19"/>
      <c r="C32" s="19"/>
      <c r="D32" s="41"/>
      <c r="E32" s="41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6" ht="13.5" x14ac:dyDescent="0.25">
      <c r="A33" s="18" t="s">
        <v>38</v>
      </c>
      <c r="B33" s="19"/>
      <c r="C33" s="19"/>
      <c r="D33" s="41"/>
      <c r="E33" s="41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6" ht="13.5" x14ac:dyDescent="0.25">
      <c r="A34" s="18" t="s">
        <v>29</v>
      </c>
      <c r="B34" s="12"/>
      <c r="C34" s="19"/>
      <c r="D34" s="19"/>
      <c r="E34" s="42"/>
      <c r="F34" s="19"/>
      <c r="G34" s="42"/>
      <c r="H34" s="19"/>
      <c r="I34" s="42"/>
      <c r="J34" s="19"/>
      <c r="K34" s="42"/>
      <c r="L34" s="19"/>
      <c r="M34" s="42"/>
      <c r="N34" s="19"/>
      <c r="O34" s="42"/>
      <c r="P34" s="12"/>
    </row>
    <row r="35" spans="1:16" x14ac:dyDescent="0.2">
      <c r="A35" s="45" t="s">
        <v>30</v>
      </c>
      <c r="B35" s="12"/>
      <c r="C35" s="12"/>
      <c r="D35" s="16"/>
      <c r="E35" s="43"/>
      <c r="F35" s="16"/>
      <c r="G35" s="43"/>
      <c r="H35" s="16"/>
      <c r="I35" s="43"/>
      <c r="J35" s="16"/>
      <c r="K35" s="43"/>
      <c r="L35" s="16"/>
      <c r="M35" s="43"/>
      <c r="N35" s="16"/>
      <c r="O35" s="43"/>
    </row>
    <row r="36" spans="1:16" x14ac:dyDescent="0.2">
      <c r="A36" s="18" t="s">
        <v>32</v>
      </c>
    </row>
    <row r="37" spans="1:16" x14ac:dyDescent="0.2">
      <c r="A37" s="18" t="s">
        <v>33</v>
      </c>
    </row>
    <row r="38" spans="1:16" x14ac:dyDescent="0.2">
      <c r="A38" s="45" t="s">
        <v>48</v>
      </c>
    </row>
    <row r="39" spans="1:16" x14ac:dyDescent="0.2">
      <c r="A39" s="18" t="s">
        <v>31</v>
      </c>
    </row>
  </sheetData>
  <pageMargins left="0.75" right="0.75" top="1" bottom="1" header="0.4921259845" footer="0.492125984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9"/>
  <sheetViews>
    <sheetView workbookViewId="0">
      <selection activeCell="B2" sqref="B2"/>
    </sheetView>
  </sheetViews>
  <sheetFormatPr defaultRowHeight="12.75" x14ac:dyDescent="0.2"/>
  <cols>
    <col min="1" max="1" width="4.28515625" style="18" customWidth="1"/>
    <col min="2" max="2" width="10" style="18" customWidth="1"/>
    <col min="3" max="3" width="27.5703125" style="18" customWidth="1"/>
    <col min="4" max="15" width="9.140625" style="18"/>
    <col min="16" max="16" width="31.42578125" style="18" customWidth="1"/>
    <col min="17" max="16384" width="9.140625" style="18"/>
  </cols>
  <sheetData>
    <row r="1" spans="1:16" ht="16.5" x14ac:dyDescent="0.3">
      <c r="A1" s="11"/>
      <c r="B1" s="20" t="s">
        <v>60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13.5" x14ac:dyDescent="0.25">
      <c r="A2" s="11"/>
      <c r="B2" s="21" t="s">
        <v>68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6" ht="13.5" x14ac:dyDescent="0.25">
      <c r="A3" s="11"/>
      <c r="B3" s="12" t="s">
        <v>15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3.5" x14ac:dyDescent="0.25">
      <c r="A4" s="11"/>
      <c r="B4" s="1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3.5" x14ac:dyDescent="0.25">
      <c r="A5" s="5"/>
      <c r="B5" s="24" t="s">
        <v>20</v>
      </c>
      <c r="C5" s="17"/>
      <c r="D5" s="23"/>
      <c r="E5" s="23"/>
      <c r="F5" s="23"/>
      <c r="G5" s="22"/>
      <c r="H5" s="22"/>
      <c r="I5" s="22"/>
      <c r="J5" s="22"/>
      <c r="K5" s="22"/>
      <c r="L5" s="22"/>
      <c r="M5" s="22"/>
      <c r="N5" s="22"/>
      <c r="O5" s="22"/>
    </row>
    <row r="6" spans="1:16" ht="13.5" x14ac:dyDescent="0.25">
      <c r="A6" s="1"/>
      <c r="B6" s="6" t="s">
        <v>34</v>
      </c>
      <c r="C6" s="17"/>
      <c r="D6" s="23"/>
      <c r="E6" s="23"/>
      <c r="F6" s="23"/>
      <c r="G6" s="22"/>
      <c r="H6" s="22"/>
      <c r="I6" s="22"/>
      <c r="J6" s="22"/>
      <c r="K6" s="22"/>
      <c r="L6" s="22"/>
      <c r="M6" s="22"/>
      <c r="N6" s="22"/>
      <c r="O6" s="22"/>
    </row>
    <row r="7" spans="1:16" ht="13.5" x14ac:dyDescent="0.25">
      <c r="A7" s="4"/>
      <c r="B7" s="6" t="s">
        <v>18</v>
      </c>
      <c r="C7" s="17"/>
      <c r="D7" s="23"/>
      <c r="E7" s="23"/>
      <c r="F7" s="23"/>
      <c r="G7" s="22"/>
      <c r="H7" s="22"/>
      <c r="I7" s="22"/>
      <c r="J7" s="22"/>
      <c r="K7" s="22"/>
      <c r="L7" s="22"/>
      <c r="M7" s="22"/>
      <c r="N7" s="22"/>
      <c r="O7" s="22"/>
    </row>
    <row r="8" spans="1:16" ht="13.5" x14ac:dyDescent="0.25">
      <c r="A8" s="115"/>
      <c r="B8" s="6" t="s">
        <v>19</v>
      </c>
      <c r="C8" s="17"/>
      <c r="D8" s="17"/>
      <c r="E8" s="23"/>
      <c r="F8" s="23"/>
      <c r="G8" s="22"/>
      <c r="H8" s="22"/>
      <c r="I8" s="22"/>
      <c r="J8" s="22"/>
      <c r="K8" s="22"/>
      <c r="L8" s="22"/>
      <c r="M8" s="22"/>
      <c r="N8" s="22"/>
      <c r="O8" s="22"/>
    </row>
    <row r="9" spans="1:16" ht="13.5" x14ac:dyDescent="0.25">
      <c r="A9" s="9"/>
      <c r="B9" s="6" t="s">
        <v>21</v>
      </c>
      <c r="C9" s="12"/>
      <c r="D9" s="12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</row>
    <row r="10" spans="1:16" ht="13.5" x14ac:dyDescent="0.25">
      <c r="A10" s="10"/>
      <c r="B10" s="6" t="s">
        <v>58</v>
      </c>
      <c r="C10" s="12"/>
      <c r="D10" s="12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6" ht="13.5" x14ac:dyDescent="0.25">
      <c r="A11" s="2"/>
      <c r="B11" s="6" t="s">
        <v>17</v>
      </c>
      <c r="C11" s="12"/>
      <c r="D11" s="12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3.5" x14ac:dyDescent="0.25">
      <c r="A12" s="17" t="s">
        <v>22</v>
      </c>
      <c r="B12" s="6" t="s">
        <v>23</v>
      </c>
      <c r="C12" s="12"/>
      <c r="D12" s="12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6" ht="13.5" x14ac:dyDescent="0.25">
      <c r="A13" s="17" t="s">
        <v>24</v>
      </c>
      <c r="B13" s="6" t="s">
        <v>25</v>
      </c>
      <c r="C13" s="12"/>
      <c r="D13" s="12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13.5" x14ac:dyDescent="0.25">
      <c r="A14" s="17"/>
      <c r="B14" s="6"/>
      <c r="C14" s="12"/>
      <c r="D14" s="12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 ht="14.25" thickBot="1" x14ac:dyDescent="0.3">
      <c r="A15" s="11"/>
      <c r="B15" s="19" t="s">
        <v>26</v>
      </c>
      <c r="C15" s="12"/>
      <c r="D15" s="12"/>
      <c r="E15" s="12"/>
      <c r="F15" s="12"/>
      <c r="G15" s="46"/>
      <c r="H15" s="12"/>
      <c r="I15" s="12"/>
      <c r="J15" s="12"/>
      <c r="K15" s="12"/>
      <c r="L15" s="12"/>
      <c r="M15" s="12"/>
      <c r="N15" s="12"/>
      <c r="O15" s="12"/>
    </row>
    <row r="16" spans="1:16" ht="14.25" thickBot="1" x14ac:dyDescent="0.3">
      <c r="A16" s="11"/>
      <c r="B16" s="19"/>
      <c r="C16" s="65" t="s">
        <v>47</v>
      </c>
      <c r="D16" s="68" t="s">
        <v>3</v>
      </c>
      <c r="E16" s="52" t="s">
        <v>4</v>
      </c>
      <c r="F16" s="52" t="s">
        <v>5</v>
      </c>
      <c r="G16" s="52" t="s">
        <v>6</v>
      </c>
      <c r="H16" s="52" t="s">
        <v>8</v>
      </c>
      <c r="I16" s="52" t="s">
        <v>7</v>
      </c>
      <c r="J16" s="52" t="s">
        <v>9</v>
      </c>
      <c r="K16" s="52" t="s">
        <v>10</v>
      </c>
      <c r="L16" s="52" t="s">
        <v>11</v>
      </c>
      <c r="M16" s="52" t="s">
        <v>12</v>
      </c>
      <c r="N16" s="52" t="s">
        <v>13</v>
      </c>
      <c r="O16" s="52" t="s">
        <v>14</v>
      </c>
      <c r="P16" s="53" t="s">
        <v>1</v>
      </c>
    </row>
    <row r="17" spans="1:16" ht="14.25" thickBot="1" x14ac:dyDescent="0.3">
      <c r="A17" s="11"/>
      <c r="B17" s="19"/>
      <c r="C17" s="61" t="s">
        <v>52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2"/>
    </row>
    <row r="18" spans="1:16" ht="13.5" x14ac:dyDescent="0.25">
      <c r="A18" s="11"/>
      <c r="B18" s="12"/>
      <c r="C18" s="75" t="s">
        <v>37</v>
      </c>
      <c r="D18" s="93">
        <v>868</v>
      </c>
      <c r="E18" s="94">
        <v>1027</v>
      </c>
      <c r="F18" s="95">
        <v>1115</v>
      </c>
      <c r="G18" s="94">
        <v>1072</v>
      </c>
      <c r="H18" s="94">
        <v>1064</v>
      </c>
      <c r="I18" s="94">
        <v>1160</v>
      </c>
      <c r="J18" s="94">
        <v>1011</v>
      </c>
      <c r="K18" s="94">
        <v>1068</v>
      </c>
      <c r="L18" s="94">
        <v>1128</v>
      </c>
      <c r="M18" s="94">
        <v>1289</v>
      </c>
      <c r="N18" s="94">
        <v>1908</v>
      </c>
      <c r="O18" s="94">
        <v>1797</v>
      </c>
      <c r="P18" s="55" t="s">
        <v>45</v>
      </c>
    </row>
    <row r="19" spans="1:16" ht="13.5" x14ac:dyDescent="0.25">
      <c r="A19" s="11"/>
      <c r="B19" s="12"/>
      <c r="C19" s="39" t="s">
        <v>65</v>
      </c>
      <c r="D19" s="96">
        <v>0</v>
      </c>
      <c r="E19" s="97">
        <v>0</v>
      </c>
      <c r="F19" s="98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56"/>
    </row>
    <row r="20" spans="1:16" ht="13.5" x14ac:dyDescent="0.25">
      <c r="A20" s="11"/>
      <c r="B20" s="12"/>
      <c r="C20" s="39" t="s">
        <v>57</v>
      </c>
      <c r="D20" s="99">
        <v>10148</v>
      </c>
      <c r="E20" s="100">
        <v>10226</v>
      </c>
      <c r="F20" s="113">
        <v>10370</v>
      </c>
      <c r="G20" s="116">
        <v>6973</v>
      </c>
      <c r="H20" s="100">
        <v>31425</v>
      </c>
      <c r="I20" s="100">
        <v>31532</v>
      </c>
      <c r="J20" s="101">
        <v>31634</v>
      </c>
      <c r="K20" s="101">
        <v>32007</v>
      </c>
      <c r="L20" s="101">
        <v>33056</v>
      </c>
      <c r="M20" s="101">
        <v>32875</v>
      </c>
      <c r="N20" s="101">
        <v>34072</v>
      </c>
      <c r="O20" s="101">
        <v>35048</v>
      </c>
      <c r="P20" s="56" t="s">
        <v>46</v>
      </c>
    </row>
    <row r="21" spans="1:16" ht="14.25" thickBot="1" x14ac:dyDescent="0.3">
      <c r="A21" s="11"/>
      <c r="B21" s="12"/>
      <c r="C21" s="76" t="s">
        <v>64</v>
      </c>
      <c r="D21" s="102">
        <v>0</v>
      </c>
      <c r="E21" s="103">
        <v>0</v>
      </c>
      <c r="F21" s="104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67"/>
    </row>
    <row r="22" spans="1:16" ht="14.25" thickBot="1" x14ac:dyDescent="0.3">
      <c r="A22" s="11"/>
      <c r="B22" s="12"/>
      <c r="C22" s="60" t="s">
        <v>51</v>
      </c>
      <c r="D22" s="105"/>
      <c r="E22" s="105"/>
      <c r="F22" s="105"/>
      <c r="G22" s="105"/>
      <c r="H22" s="105"/>
      <c r="I22" s="105"/>
      <c r="J22" s="105"/>
      <c r="K22" s="105"/>
      <c r="L22" s="106"/>
      <c r="M22" s="106"/>
      <c r="N22" s="106"/>
      <c r="O22" s="106"/>
      <c r="P22" s="70"/>
    </row>
    <row r="23" spans="1:16" ht="13.5" x14ac:dyDescent="0.25">
      <c r="A23" s="11"/>
      <c r="B23" s="12"/>
      <c r="C23" s="109" t="s">
        <v>49</v>
      </c>
      <c r="D23" s="100">
        <v>4136</v>
      </c>
      <c r="E23" s="100">
        <v>3839</v>
      </c>
      <c r="F23" s="100">
        <v>4024</v>
      </c>
      <c r="G23" s="100">
        <v>3970</v>
      </c>
      <c r="H23" s="100">
        <f>16468/4</f>
        <v>4117</v>
      </c>
      <c r="I23" s="100">
        <f>16465/4</f>
        <v>4116.25</v>
      </c>
      <c r="J23" s="101">
        <f>17847/4</f>
        <v>4461.75</v>
      </c>
      <c r="K23" s="101">
        <f>18061/4</f>
        <v>4515.25</v>
      </c>
      <c r="L23" s="101">
        <f>17343/4</f>
        <v>4335.75</v>
      </c>
      <c r="M23" s="107">
        <f>22186/5</f>
        <v>4437.2</v>
      </c>
      <c r="N23" s="107">
        <f>17738/4</f>
        <v>4434.5</v>
      </c>
      <c r="O23" s="107">
        <f>14867/3</f>
        <v>4955.666666666667</v>
      </c>
      <c r="P23" s="55" t="s">
        <v>53</v>
      </c>
    </row>
    <row r="24" spans="1:16" ht="14.25" thickBot="1" x14ac:dyDescent="0.3">
      <c r="A24" s="11"/>
      <c r="B24" s="12"/>
      <c r="C24" s="110" t="s">
        <v>63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57"/>
    </row>
    <row r="25" spans="1:16" ht="13.5" x14ac:dyDescent="0.25">
      <c r="A25" s="11"/>
      <c r="B25" s="19"/>
      <c r="C25" s="17" t="s">
        <v>66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6" ht="13.5" x14ac:dyDescent="0.25">
      <c r="A26" s="11"/>
      <c r="B26" s="19"/>
      <c r="C26" s="1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ht="13.5" x14ac:dyDescent="0.25">
      <c r="A27" s="11"/>
      <c r="B27" s="12"/>
      <c r="C27" s="19"/>
      <c r="D27" s="19"/>
      <c r="E27" s="42"/>
      <c r="F27" s="19"/>
      <c r="G27" s="42"/>
      <c r="H27" s="19"/>
      <c r="I27" s="42"/>
      <c r="J27" s="19"/>
      <c r="K27" s="42"/>
      <c r="L27" s="19"/>
      <c r="M27" s="42"/>
      <c r="N27" s="19"/>
      <c r="O27" s="42"/>
      <c r="P27" s="12"/>
    </row>
    <row r="28" spans="1:16" ht="13.5" x14ac:dyDescent="0.25">
      <c r="A28" s="11"/>
      <c r="B28" s="12"/>
      <c r="C28" s="12"/>
      <c r="D28" s="16"/>
      <c r="E28" s="43"/>
      <c r="F28" s="16"/>
      <c r="G28" s="43"/>
      <c r="H28" s="16"/>
      <c r="I28" s="43"/>
      <c r="J28" s="16"/>
      <c r="K28" s="43"/>
      <c r="L28" s="16"/>
      <c r="M28" s="43"/>
      <c r="N28" s="16"/>
      <c r="O28" s="43"/>
    </row>
    <row r="29" spans="1:16" ht="13.5" x14ac:dyDescent="0.25">
      <c r="A29" s="11"/>
      <c r="B29" s="12"/>
      <c r="C29" s="12"/>
      <c r="D29" s="41"/>
      <c r="E29" s="47"/>
      <c r="F29" s="41"/>
      <c r="G29" s="47"/>
      <c r="H29" s="41"/>
      <c r="I29" s="47"/>
      <c r="J29" s="41"/>
      <c r="K29" s="47"/>
      <c r="L29" s="41"/>
      <c r="M29" s="47"/>
      <c r="N29" s="41"/>
      <c r="O29" s="47"/>
    </row>
    <row r="30" spans="1:16" ht="13.5" x14ac:dyDescent="0.25">
      <c r="A30" s="11"/>
      <c r="B30" s="12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6" ht="13.5" x14ac:dyDescent="0.25">
      <c r="A31" s="114" t="s">
        <v>62</v>
      </c>
      <c r="B31" s="12"/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6" ht="13.5" x14ac:dyDescent="0.25">
      <c r="A32" s="18" t="s">
        <v>28</v>
      </c>
      <c r="B32" s="19"/>
      <c r="C32" s="19"/>
      <c r="D32" s="41"/>
      <c r="E32" s="41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20" ht="38.25" customHeight="1" x14ac:dyDescent="0.2">
      <c r="A33" s="120" t="s">
        <v>67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</row>
    <row r="34" spans="1:20" ht="13.5" x14ac:dyDescent="0.25">
      <c r="A34" s="18" t="s">
        <v>61</v>
      </c>
      <c r="B34" s="12"/>
      <c r="C34" s="19"/>
      <c r="D34" s="19"/>
      <c r="E34" s="42"/>
      <c r="F34" s="19"/>
      <c r="G34" s="42"/>
      <c r="H34" s="19"/>
      <c r="I34" s="42"/>
      <c r="J34" s="19"/>
      <c r="K34" s="42"/>
      <c r="L34" s="19"/>
      <c r="M34" s="42"/>
      <c r="N34" s="19"/>
      <c r="O34" s="42"/>
      <c r="P34" s="12"/>
    </row>
    <row r="35" spans="1:20" x14ac:dyDescent="0.2">
      <c r="A35" s="45" t="s">
        <v>30</v>
      </c>
      <c r="B35" s="12"/>
      <c r="C35" s="12"/>
      <c r="D35" s="16"/>
      <c r="E35" s="43"/>
      <c r="F35" s="16"/>
      <c r="G35" s="43"/>
      <c r="H35" s="16"/>
      <c r="I35" s="43"/>
      <c r="J35" s="16"/>
      <c r="K35" s="43"/>
      <c r="L35" s="16"/>
      <c r="M35" s="43"/>
      <c r="N35" s="16"/>
      <c r="O35" s="43"/>
    </row>
    <row r="36" spans="1:20" x14ac:dyDescent="0.2">
      <c r="A36" s="18" t="s">
        <v>32</v>
      </c>
    </row>
    <row r="37" spans="1:20" x14ac:dyDescent="0.2">
      <c r="A37" s="18" t="s">
        <v>33</v>
      </c>
    </row>
    <row r="38" spans="1:20" x14ac:dyDescent="0.2">
      <c r="A38" s="45" t="s">
        <v>48</v>
      </c>
    </row>
    <row r="39" spans="1:20" x14ac:dyDescent="0.2">
      <c r="A39" s="18" t="s">
        <v>31</v>
      </c>
    </row>
  </sheetData>
  <mergeCells count="1">
    <mergeCell ref="A33:T33"/>
  </mergeCells>
  <pageMargins left="0.75" right="0.75" top="1" bottom="1" header="0.4921259845" footer="0.492125984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9"/>
  <sheetViews>
    <sheetView workbookViewId="0"/>
  </sheetViews>
  <sheetFormatPr defaultRowHeight="12.75" x14ac:dyDescent="0.2"/>
  <cols>
    <col min="1" max="1" width="4.28515625" style="18" customWidth="1"/>
    <col min="2" max="2" width="10" style="18" customWidth="1"/>
    <col min="3" max="3" width="27.5703125" style="18" customWidth="1"/>
    <col min="4" max="15" width="9.140625" style="18"/>
    <col min="16" max="16" width="31.42578125" style="18" customWidth="1"/>
    <col min="17" max="16384" width="9.140625" style="18"/>
  </cols>
  <sheetData>
    <row r="1" spans="1:16" ht="16.5" x14ac:dyDescent="0.3">
      <c r="A1" s="11"/>
      <c r="B1" s="20" t="s">
        <v>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13.5" x14ac:dyDescent="0.25">
      <c r="A2" s="11"/>
      <c r="B2" s="21" t="s">
        <v>70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6" ht="13.5" x14ac:dyDescent="0.25">
      <c r="A3" s="11"/>
      <c r="B3" s="12" t="s">
        <v>15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3.5" x14ac:dyDescent="0.25">
      <c r="A4" s="11"/>
      <c r="B4" s="1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3.5" x14ac:dyDescent="0.25">
      <c r="A5" s="5"/>
      <c r="B5" s="24" t="s">
        <v>20</v>
      </c>
      <c r="C5" s="17"/>
      <c r="D5" s="23"/>
      <c r="E5" s="23"/>
      <c r="F5" s="23"/>
      <c r="G5" s="22"/>
      <c r="H5" s="22"/>
      <c r="I5" s="22"/>
      <c r="J5" s="22"/>
      <c r="K5" s="22"/>
      <c r="L5" s="22"/>
      <c r="M5" s="22"/>
      <c r="N5" s="22"/>
      <c r="O5" s="22"/>
    </row>
    <row r="6" spans="1:16" ht="13.5" x14ac:dyDescent="0.25">
      <c r="A6" s="1"/>
      <c r="B6" s="6" t="s">
        <v>34</v>
      </c>
      <c r="C6" s="17"/>
      <c r="D6" s="23"/>
      <c r="E6" s="23"/>
      <c r="F6" s="23"/>
      <c r="G6" s="22"/>
      <c r="H6" s="22"/>
      <c r="I6" s="22"/>
      <c r="J6" s="22"/>
      <c r="K6" s="22"/>
      <c r="L6" s="22"/>
      <c r="M6" s="22"/>
      <c r="N6" s="22"/>
      <c r="O6" s="22"/>
    </row>
    <row r="7" spans="1:16" ht="13.5" x14ac:dyDescent="0.25">
      <c r="A7" s="119"/>
      <c r="B7" s="6" t="s">
        <v>18</v>
      </c>
      <c r="C7" s="17"/>
      <c r="D7" s="23"/>
      <c r="E7" s="23"/>
      <c r="F7" s="23"/>
      <c r="G7" s="22"/>
      <c r="H7" s="22"/>
      <c r="I7" s="22"/>
      <c r="J7" s="22"/>
      <c r="K7" s="22"/>
      <c r="L7" s="22"/>
      <c r="M7" s="22"/>
      <c r="N7" s="22"/>
      <c r="O7" s="22"/>
    </row>
    <row r="8" spans="1:16" ht="13.5" x14ac:dyDescent="0.25">
      <c r="A8" s="115"/>
      <c r="B8" s="6" t="s">
        <v>19</v>
      </c>
      <c r="C8" s="17"/>
      <c r="D8" s="17"/>
      <c r="E8" s="23"/>
      <c r="F8" s="23"/>
      <c r="G8" s="22"/>
      <c r="H8" s="22"/>
      <c r="I8" s="22"/>
      <c r="J8" s="22"/>
      <c r="K8" s="22"/>
      <c r="L8" s="22"/>
      <c r="M8" s="22"/>
      <c r="N8" s="22"/>
      <c r="O8" s="22"/>
    </row>
    <row r="9" spans="1:16" ht="13.5" x14ac:dyDescent="0.25">
      <c r="A9" s="9"/>
      <c r="B9" s="6" t="s">
        <v>21</v>
      </c>
      <c r="C9" s="12"/>
      <c r="D9" s="12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</row>
    <row r="10" spans="1:16" ht="13.5" x14ac:dyDescent="0.25">
      <c r="A10" s="10"/>
      <c r="B10" s="6" t="s">
        <v>58</v>
      </c>
      <c r="C10" s="12"/>
      <c r="D10" s="12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6" ht="13.5" x14ac:dyDescent="0.25">
      <c r="A11" s="2"/>
      <c r="B11" s="6" t="s">
        <v>17</v>
      </c>
      <c r="C11" s="12"/>
      <c r="D11" s="12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3.5" x14ac:dyDescent="0.25">
      <c r="A12" s="17" t="s">
        <v>22</v>
      </c>
      <c r="B12" s="6" t="s">
        <v>23</v>
      </c>
      <c r="C12" s="12"/>
      <c r="D12" s="12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6" ht="13.5" x14ac:dyDescent="0.25">
      <c r="A13" s="17" t="s">
        <v>24</v>
      </c>
      <c r="B13" s="6" t="s">
        <v>25</v>
      </c>
      <c r="C13" s="12"/>
      <c r="D13" s="12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13.5" x14ac:dyDescent="0.25">
      <c r="A14" s="17"/>
      <c r="B14" s="6"/>
      <c r="C14" s="12"/>
      <c r="D14" s="12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 ht="14.25" thickBot="1" x14ac:dyDescent="0.3">
      <c r="A15" s="11"/>
      <c r="B15" s="19" t="s">
        <v>26</v>
      </c>
      <c r="C15" s="12"/>
      <c r="D15" s="12"/>
      <c r="E15" s="12"/>
      <c r="F15" s="12"/>
      <c r="G15" s="46"/>
      <c r="H15" s="12"/>
      <c r="I15" s="12"/>
      <c r="J15" s="12"/>
      <c r="K15" s="12"/>
      <c r="L15" s="12"/>
      <c r="M15" s="12"/>
      <c r="N15" s="12"/>
      <c r="O15" s="12"/>
    </row>
    <row r="16" spans="1:16" ht="14.25" thickBot="1" x14ac:dyDescent="0.3">
      <c r="A16" s="11"/>
      <c r="B16" s="19"/>
      <c r="C16" s="65" t="s">
        <v>47</v>
      </c>
      <c r="D16" s="68" t="s">
        <v>3</v>
      </c>
      <c r="E16" s="52" t="s">
        <v>4</v>
      </c>
      <c r="F16" s="52" t="s">
        <v>5</v>
      </c>
      <c r="G16" s="52" t="s">
        <v>6</v>
      </c>
      <c r="H16" s="52" t="s">
        <v>8</v>
      </c>
      <c r="I16" s="52" t="s">
        <v>7</v>
      </c>
      <c r="J16" s="52" t="s">
        <v>9</v>
      </c>
      <c r="K16" s="52" t="s">
        <v>10</v>
      </c>
      <c r="L16" s="52" t="s">
        <v>11</v>
      </c>
      <c r="M16" s="52" t="s">
        <v>12</v>
      </c>
      <c r="N16" s="52" t="s">
        <v>13</v>
      </c>
      <c r="O16" s="52" t="s">
        <v>14</v>
      </c>
      <c r="P16" s="53" t="s">
        <v>1</v>
      </c>
    </row>
    <row r="17" spans="1:16" ht="14.25" thickBot="1" x14ac:dyDescent="0.3">
      <c r="A17" s="11"/>
      <c r="B17" s="19"/>
      <c r="C17" s="61" t="s">
        <v>52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2"/>
    </row>
    <row r="18" spans="1:16" ht="13.5" x14ac:dyDescent="0.25">
      <c r="A18" s="11"/>
      <c r="B18" s="12"/>
      <c r="C18" s="75" t="s">
        <v>37</v>
      </c>
      <c r="D18" s="100">
        <v>1195</v>
      </c>
      <c r="E18" s="117">
        <v>1142</v>
      </c>
      <c r="F18" s="118">
        <v>3047</v>
      </c>
      <c r="G18" s="118">
        <v>3436</v>
      </c>
      <c r="H18" s="94">
        <v>2687</v>
      </c>
      <c r="I18" s="94">
        <v>2309</v>
      </c>
      <c r="J18" s="117">
        <v>2234.2903225806454</v>
      </c>
      <c r="K18" s="117">
        <v>2009.7096774193549</v>
      </c>
      <c r="L18" s="117">
        <v>2163.3666666666668</v>
      </c>
      <c r="M18" s="117">
        <v>3589.4193548387098</v>
      </c>
      <c r="N18" s="117">
        <v>3021.1</v>
      </c>
      <c r="O18" s="117">
        <v>2722.4516129032259</v>
      </c>
      <c r="P18" s="55" t="s">
        <v>45</v>
      </c>
    </row>
    <row r="19" spans="1:16" ht="13.5" x14ac:dyDescent="0.25">
      <c r="A19" s="11"/>
      <c r="B19" s="12"/>
      <c r="C19" s="39" t="s">
        <v>65</v>
      </c>
      <c r="D19" s="96">
        <v>0</v>
      </c>
      <c r="E19" s="97">
        <v>0</v>
      </c>
      <c r="F19" s="98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56"/>
    </row>
    <row r="20" spans="1:16" ht="13.5" x14ac:dyDescent="0.25">
      <c r="A20" s="11"/>
      <c r="B20" s="12"/>
      <c r="C20" s="39" t="s">
        <v>57</v>
      </c>
      <c r="D20" s="99">
        <v>37394</v>
      </c>
      <c r="E20" s="100">
        <v>39019</v>
      </c>
      <c r="F20" s="113">
        <v>40623</v>
      </c>
      <c r="G20" s="100">
        <v>44115</v>
      </c>
      <c r="H20" s="100">
        <v>44267</v>
      </c>
      <c r="I20" s="100">
        <v>45541.229999999996</v>
      </c>
      <c r="J20" s="101">
        <v>46185.676000000007</v>
      </c>
      <c r="K20" s="101">
        <v>46277.96</v>
      </c>
      <c r="L20" s="101">
        <v>46340.829999999994</v>
      </c>
      <c r="M20" s="101">
        <v>45747.330000000009</v>
      </c>
      <c r="N20" s="101">
        <v>48462</v>
      </c>
      <c r="O20" s="101">
        <v>48120</v>
      </c>
      <c r="P20" s="56" t="s">
        <v>46</v>
      </c>
    </row>
    <row r="21" spans="1:16" ht="14.25" thickBot="1" x14ac:dyDescent="0.3">
      <c r="A21" s="11"/>
      <c r="B21" s="12"/>
      <c r="C21" s="76" t="s">
        <v>64</v>
      </c>
      <c r="D21" s="102">
        <v>0</v>
      </c>
      <c r="E21" s="103">
        <v>0</v>
      </c>
      <c r="F21" s="104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67"/>
    </row>
    <row r="22" spans="1:16" ht="14.25" thickBot="1" x14ac:dyDescent="0.3">
      <c r="A22" s="11"/>
      <c r="B22" s="12"/>
      <c r="C22" s="60" t="s">
        <v>51</v>
      </c>
      <c r="D22" s="105"/>
      <c r="E22" s="105"/>
      <c r="F22" s="105"/>
      <c r="G22" s="105"/>
      <c r="H22" s="105"/>
      <c r="I22" s="105"/>
      <c r="J22" s="105"/>
      <c r="K22" s="105"/>
      <c r="L22" s="106"/>
      <c r="M22" s="106"/>
      <c r="N22" s="106"/>
      <c r="O22" s="106"/>
      <c r="P22" s="70"/>
    </row>
    <row r="23" spans="1:16" ht="13.5" x14ac:dyDescent="0.25">
      <c r="A23" s="11"/>
      <c r="B23" s="12"/>
      <c r="C23" s="109" t="s">
        <v>49</v>
      </c>
      <c r="D23" s="100">
        <f>19885/4</f>
        <v>4971.25</v>
      </c>
      <c r="E23" s="100">
        <f>19548/4</f>
        <v>4887</v>
      </c>
      <c r="F23" s="100">
        <f>19767/4</f>
        <v>4941.75</v>
      </c>
      <c r="G23" s="100">
        <f>16774/3</f>
        <v>5591.333333333333</v>
      </c>
      <c r="H23" s="100">
        <f>19206/4</f>
        <v>4801.5</v>
      </c>
      <c r="I23" s="100">
        <f>17873/4</f>
        <v>4468.25</v>
      </c>
      <c r="J23" s="101">
        <f>17966/4</f>
        <v>4491.5</v>
      </c>
      <c r="K23" s="101">
        <f>15809/4</f>
        <v>3952.25</v>
      </c>
      <c r="L23" s="101">
        <f>19588/5</f>
        <v>3917.6</v>
      </c>
      <c r="M23" s="107">
        <f>14856/4</f>
        <v>3714</v>
      </c>
      <c r="N23" s="107">
        <f>13888/4</f>
        <v>3472</v>
      </c>
      <c r="O23" s="107">
        <f>9591/3</f>
        <v>3197</v>
      </c>
      <c r="P23" s="55" t="s">
        <v>53</v>
      </c>
    </row>
    <row r="24" spans="1:16" ht="14.25" thickBot="1" x14ac:dyDescent="0.3">
      <c r="A24" s="11"/>
      <c r="B24" s="12"/>
      <c r="C24" s="110" t="s">
        <v>63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57"/>
    </row>
    <row r="25" spans="1:16" ht="13.5" x14ac:dyDescent="0.25">
      <c r="A25" s="11"/>
      <c r="B25" s="19"/>
      <c r="C25" s="17" t="s">
        <v>66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6" ht="13.5" x14ac:dyDescent="0.25">
      <c r="A26" s="11"/>
      <c r="B26" s="19"/>
      <c r="C26" s="1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ht="13.5" x14ac:dyDescent="0.25">
      <c r="A27" s="11"/>
      <c r="B27" s="12"/>
      <c r="C27" s="19"/>
      <c r="D27" s="19"/>
      <c r="E27" s="42"/>
      <c r="F27" s="19"/>
      <c r="G27" s="42"/>
      <c r="H27" s="19"/>
      <c r="I27" s="42"/>
      <c r="J27" s="19"/>
      <c r="K27" s="42"/>
      <c r="L27" s="19"/>
      <c r="M27" s="42"/>
      <c r="N27" s="19"/>
      <c r="O27" s="42"/>
      <c r="P27" s="12"/>
    </row>
    <row r="28" spans="1:16" ht="13.5" x14ac:dyDescent="0.25">
      <c r="A28" s="11"/>
      <c r="B28" s="12"/>
      <c r="C28" s="12"/>
      <c r="D28" s="16"/>
      <c r="E28" s="43"/>
      <c r="F28" s="16"/>
      <c r="G28" s="43"/>
      <c r="H28" s="16"/>
      <c r="I28" s="43"/>
      <c r="J28" s="16"/>
      <c r="K28" s="43"/>
      <c r="L28" s="16"/>
      <c r="M28" s="43"/>
      <c r="N28" s="16"/>
      <c r="O28" s="43"/>
    </row>
    <row r="29" spans="1:16" ht="13.5" x14ac:dyDescent="0.25">
      <c r="A29" s="11"/>
      <c r="B29" s="12"/>
      <c r="C29" s="12"/>
      <c r="D29" s="41"/>
      <c r="E29" s="47"/>
      <c r="F29" s="41"/>
      <c r="G29" s="47"/>
      <c r="H29" s="41"/>
      <c r="I29" s="47"/>
      <c r="J29" s="41"/>
      <c r="K29" s="47"/>
      <c r="L29" s="41"/>
      <c r="M29" s="47"/>
      <c r="N29" s="41"/>
      <c r="O29" s="47"/>
    </row>
    <row r="30" spans="1:16" ht="13.5" x14ac:dyDescent="0.25">
      <c r="A30" s="11"/>
      <c r="B30" s="12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6" ht="13.5" x14ac:dyDescent="0.25">
      <c r="A31" s="114" t="s">
        <v>62</v>
      </c>
      <c r="B31" s="12"/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6" ht="13.5" x14ac:dyDescent="0.25">
      <c r="A32" s="18" t="s">
        <v>28</v>
      </c>
      <c r="B32" s="19"/>
      <c r="C32" s="19"/>
      <c r="D32" s="41"/>
      <c r="E32" s="41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20" ht="38.25" customHeight="1" x14ac:dyDescent="0.2">
      <c r="A33" s="120" t="s">
        <v>67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</row>
    <row r="34" spans="1:20" ht="13.5" x14ac:dyDescent="0.25">
      <c r="A34" s="18" t="s">
        <v>61</v>
      </c>
      <c r="B34" s="12"/>
      <c r="C34" s="19"/>
      <c r="D34" s="19"/>
      <c r="E34" s="42"/>
      <c r="F34" s="19"/>
      <c r="G34" s="42"/>
      <c r="H34" s="19"/>
      <c r="I34" s="42"/>
      <c r="J34" s="19"/>
      <c r="K34" s="42"/>
      <c r="L34" s="19"/>
      <c r="M34" s="42"/>
      <c r="N34" s="19"/>
      <c r="O34" s="42"/>
      <c r="P34" s="12"/>
    </row>
    <row r="35" spans="1:20" x14ac:dyDescent="0.2">
      <c r="A35" s="45" t="s">
        <v>30</v>
      </c>
      <c r="B35" s="12"/>
      <c r="C35" s="12"/>
      <c r="D35" s="16"/>
      <c r="E35" s="43"/>
      <c r="F35" s="16"/>
      <c r="G35" s="43"/>
      <c r="H35" s="16"/>
      <c r="I35" s="43"/>
      <c r="J35" s="16"/>
      <c r="K35" s="43"/>
      <c r="L35" s="16"/>
      <c r="M35" s="43"/>
      <c r="N35" s="16"/>
      <c r="O35" s="43"/>
    </row>
    <row r="36" spans="1:20" x14ac:dyDescent="0.2">
      <c r="A36" s="18" t="s">
        <v>32</v>
      </c>
    </row>
    <row r="37" spans="1:20" x14ac:dyDescent="0.2">
      <c r="A37" s="18" t="s">
        <v>33</v>
      </c>
    </row>
    <row r="38" spans="1:20" x14ac:dyDescent="0.2">
      <c r="A38" s="45" t="s">
        <v>48</v>
      </c>
    </row>
    <row r="39" spans="1:20" x14ac:dyDescent="0.2">
      <c r="A39" s="18" t="s">
        <v>31</v>
      </c>
    </row>
  </sheetData>
  <mergeCells count="1">
    <mergeCell ref="A33:T33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9"/>
  <sheetViews>
    <sheetView workbookViewId="0">
      <selection activeCell="B3" sqref="B3"/>
    </sheetView>
  </sheetViews>
  <sheetFormatPr defaultRowHeight="12.75" x14ac:dyDescent="0.2"/>
  <cols>
    <col min="1" max="1" width="4.28515625" style="18" customWidth="1"/>
    <col min="2" max="2" width="10" style="18" customWidth="1"/>
    <col min="3" max="3" width="27.5703125" style="18" customWidth="1"/>
    <col min="4" max="15" width="9.140625" style="18"/>
    <col min="16" max="16" width="31.42578125" style="18" customWidth="1"/>
    <col min="17" max="16384" width="9.140625" style="18"/>
  </cols>
  <sheetData>
    <row r="1" spans="1:16" ht="16.5" x14ac:dyDescent="0.3">
      <c r="A1" s="11"/>
      <c r="B1" s="20" t="s">
        <v>71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13.5" x14ac:dyDescent="0.25">
      <c r="A2" s="11"/>
      <c r="B2" s="21" t="s">
        <v>72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6" ht="13.5" x14ac:dyDescent="0.25">
      <c r="A3" s="11"/>
      <c r="B3" s="12" t="s">
        <v>15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3.5" x14ac:dyDescent="0.25">
      <c r="A4" s="11"/>
      <c r="B4" s="1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3.5" x14ac:dyDescent="0.25">
      <c r="A5" s="5"/>
      <c r="B5" s="24" t="s">
        <v>20</v>
      </c>
      <c r="C5" s="17"/>
      <c r="D5" s="23"/>
      <c r="E5" s="23"/>
      <c r="F5" s="23"/>
      <c r="G5" s="22"/>
      <c r="H5" s="22"/>
      <c r="I5" s="22"/>
      <c r="J5" s="22"/>
      <c r="K5" s="22"/>
      <c r="L5" s="22"/>
      <c r="M5" s="22"/>
      <c r="N5" s="22"/>
      <c r="O5" s="22"/>
    </row>
    <row r="6" spans="1:16" ht="13.5" x14ac:dyDescent="0.25">
      <c r="A6" s="1"/>
      <c r="B6" s="6" t="s">
        <v>34</v>
      </c>
      <c r="C6" s="17"/>
      <c r="D6" s="23"/>
      <c r="E6" s="23"/>
      <c r="F6" s="23"/>
      <c r="G6" s="22"/>
      <c r="H6" s="22"/>
      <c r="I6" s="22"/>
      <c r="J6" s="22"/>
      <c r="K6" s="22"/>
      <c r="L6" s="22"/>
      <c r="M6" s="22"/>
      <c r="N6" s="22"/>
      <c r="O6" s="22"/>
    </row>
    <row r="7" spans="1:16" ht="13.5" x14ac:dyDescent="0.25">
      <c r="A7" s="119"/>
      <c r="B7" s="6" t="s">
        <v>18</v>
      </c>
      <c r="C7" s="17"/>
      <c r="D7" s="23"/>
      <c r="E7" s="23"/>
      <c r="F7" s="23"/>
      <c r="G7" s="22"/>
      <c r="H7" s="22"/>
      <c r="I7" s="22"/>
      <c r="J7" s="22"/>
      <c r="K7" s="22"/>
      <c r="L7" s="22"/>
      <c r="M7" s="22"/>
      <c r="N7" s="22"/>
      <c r="O7" s="22"/>
    </row>
    <row r="8" spans="1:16" ht="13.5" x14ac:dyDescent="0.25">
      <c r="A8" s="115"/>
      <c r="B8" s="6" t="s">
        <v>19</v>
      </c>
      <c r="C8" s="17"/>
      <c r="D8" s="17"/>
      <c r="E8" s="23"/>
      <c r="F8" s="23"/>
      <c r="G8" s="22"/>
      <c r="H8" s="22"/>
      <c r="I8" s="22"/>
      <c r="J8" s="22"/>
      <c r="K8" s="22"/>
      <c r="L8" s="22"/>
      <c r="M8" s="22"/>
      <c r="N8" s="22"/>
      <c r="O8" s="22"/>
    </row>
    <row r="9" spans="1:16" ht="13.5" x14ac:dyDescent="0.25">
      <c r="A9" s="9"/>
      <c r="B9" s="6" t="s">
        <v>21</v>
      </c>
      <c r="C9" s="12"/>
      <c r="D9" s="12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</row>
    <row r="10" spans="1:16" ht="13.5" x14ac:dyDescent="0.25">
      <c r="A10" s="10"/>
      <c r="B10" s="6" t="s">
        <v>58</v>
      </c>
      <c r="C10" s="12"/>
      <c r="D10" s="12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6" ht="13.5" x14ac:dyDescent="0.25">
      <c r="A11" s="2"/>
      <c r="B11" s="6" t="s">
        <v>17</v>
      </c>
      <c r="C11" s="12"/>
      <c r="D11" s="12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3.5" x14ac:dyDescent="0.25">
      <c r="A12" s="17" t="s">
        <v>22</v>
      </c>
      <c r="B12" s="6" t="s">
        <v>23</v>
      </c>
      <c r="C12" s="12"/>
      <c r="D12" s="12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6" ht="13.5" x14ac:dyDescent="0.25">
      <c r="A13" s="17" t="s">
        <v>24</v>
      </c>
      <c r="B13" s="6" t="s">
        <v>25</v>
      </c>
      <c r="C13" s="12"/>
      <c r="D13" s="12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13.5" x14ac:dyDescent="0.25">
      <c r="A14" s="17"/>
      <c r="B14" s="6"/>
      <c r="C14" s="12"/>
      <c r="D14" s="12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 ht="14.25" thickBot="1" x14ac:dyDescent="0.3">
      <c r="A15" s="11"/>
      <c r="B15" s="19" t="s">
        <v>26</v>
      </c>
      <c r="C15" s="12"/>
      <c r="D15" s="12"/>
      <c r="E15" s="12"/>
      <c r="F15" s="12"/>
      <c r="G15" s="46"/>
      <c r="H15" s="12"/>
      <c r="I15" s="12"/>
      <c r="J15" s="12"/>
      <c r="K15" s="12"/>
      <c r="L15" s="12"/>
      <c r="M15" s="12"/>
      <c r="N15" s="12"/>
      <c r="O15" s="12"/>
    </row>
    <row r="16" spans="1:16" ht="14.25" thickBot="1" x14ac:dyDescent="0.3">
      <c r="A16" s="11"/>
      <c r="B16" s="19"/>
      <c r="C16" s="65" t="s">
        <v>47</v>
      </c>
      <c r="D16" s="68" t="s">
        <v>3</v>
      </c>
      <c r="E16" s="52" t="s">
        <v>4</v>
      </c>
      <c r="F16" s="52" t="s">
        <v>5</v>
      </c>
      <c r="G16" s="52" t="s">
        <v>6</v>
      </c>
      <c r="H16" s="52" t="s">
        <v>8</v>
      </c>
      <c r="I16" s="52" t="s">
        <v>7</v>
      </c>
      <c r="J16" s="52" t="s">
        <v>9</v>
      </c>
      <c r="K16" s="52" t="s">
        <v>10</v>
      </c>
      <c r="L16" s="52" t="s">
        <v>11</v>
      </c>
      <c r="M16" s="52" t="s">
        <v>12</v>
      </c>
      <c r="N16" s="52" t="s">
        <v>13</v>
      </c>
      <c r="O16" s="52" t="s">
        <v>14</v>
      </c>
      <c r="P16" s="53" t="s">
        <v>1</v>
      </c>
    </row>
    <row r="17" spans="1:16" ht="14.25" thickBot="1" x14ac:dyDescent="0.3">
      <c r="A17" s="11"/>
      <c r="B17" s="19"/>
      <c r="C17" s="61" t="s">
        <v>52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2"/>
    </row>
    <row r="18" spans="1:16" ht="13.5" x14ac:dyDescent="0.25">
      <c r="A18" s="11"/>
      <c r="B18" s="12"/>
      <c r="C18" s="75" t="s">
        <v>37</v>
      </c>
      <c r="D18" s="100">
        <f>'[1]Hospodarske noviny'!$N$15</f>
        <v>2620.483870967742</v>
      </c>
      <c r="E18" s="117">
        <v>2668.8214285714284</v>
      </c>
      <c r="F18" s="118">
        <v>2810</v>
      </c>
      <c r="G18" s="118">
        <v>2712</v>
      </c>
      <c r="H18" s="118">
        <v>2651</v>
      </c>
      <c r="I18" s="118">
        <v>2404</v>
      </c>
      <c r="J18" s="118">
        <v>2317</v>
      </c>
      <c r="K18" s="118">
        <v>2217</v>
      </c>
      <c r="L18" s="118">
        <v>2205</v>
      </c>
      <c r="M18" s="118">
        <v>2184</v>
      </c>
      <c r="N18" s="118">
        <v>2102</v>
      </c>
      <c r="O18" s="118">
        <v>2096</v>
      </c>
      <c r="P18" s="55" t="s">
        <v>45</v>
      </c>
    </row>
    <row r="19" spans="1:16" ht="13.5" x14ac:dyDescent="0.25">
      <c r="A19" s="11"/>
      <c r="B19" s="12"/>
      <c r="C19" s="39" t="s">
        <v>65</v>
      </c>
      <c r="D19" s="96">
        <v>0</v>
      </c>
      <c r="E19" s="97">
        <v>0</v>
      </c>
      <c r="F19" s="98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56"/>
    </row>
    <row r="20" spans="1:16" ht="13.5" x14ac:dyDescent="0.25">
      <c r="A20" s="11"/>
      <c r="B20" s="12"/>
      <c r="C20" s="39" t="s">
        <v>57</v>
      </c>
      <c r="D20" s="99">
        <v>51438</v>
      </c>
      <c r="E20" s="100">
        <v>53179</v>
      </c>
      <c r="F20" s="113">
        <v>55224</v>
      </c>
      <c r="G20" s="100">
        <v>54584</v>
      </c>
      <c r="H20" s="100">
        <v>52424</v>
      </c>
      <c r="I20" s="100">
        <v>51782</v>
      </c>
      <c r="J20" s="101">
        <v>51422</v>
      </c>
      <c r="K20" s="101">
        <v>51462</v>
      </c>
      <c r="L20" s="101">
        <v>52550</v>
      </c>
      <c r="M20" s="101">
        <v>52664</v>
      </c>
      <c r="N20" s="101">
        <v>52967</v>
      </c>
      <c r="O20" s="101">
        <v>53447</v>
      </c>
      <c r="P20" s="56" t="s">
        <v>46</v>
      </c>
    </row>
    <row r="21" spans="1:16" ht="14.25" thickBot="1" x14ac:dyDescent="0.3">
      <c r="A21" s="11"/>
      <c r="B21" s="12"/>
      <c r="C21" s="76" t="s">
        <v>64</v>
      </c>
      <c r="D21" s="102">
        <v>0</v>
      </c>
      <c r="E21" s="103">
        <v>0</v>
      </c>
      <c r="F21" s="104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67"/>
    </row>
    <row r="22" spans="1:16" ht="14.25" thickBot="1" x14ac:dyDescent="0.3">
      <c r="A22" s="11"/>
      <c r="B22" s="12"/>
      <c r="C22" s="60" t="s">
        <v>51</v>
      </c>
      <c r="D22" s="105"/>
      <c r="E22" s="105"/>
      <c r="F22" s="105"/>
      <c r="G22" s="105"/>
      <c r="H22" s="105"/>
      <c r="I22" s="105"/>
      <c r="J22" s="105"/>
      <c r="K22" s="105"/>
      <c r="L22" s="106"/>
      <c r="M22" s="106"/>
      <c r="N22" s="106"/>
      <c r="O22" s="106"/>
      <c r="P22" s="70"/>
    </row>
    <row r="23" spans="1:16" ht="13.5" x14ac:dyDescent="0.25">
      <c r="A23" s="11"/>
      <c r="B23" s="12"/>
      <c r="C23" s="109" t="s">
        <v>49</v>
      </c>
      <c r="D23" s="100">
        <f>15488/4</f>
        <v>3872</v>
      </c>
      <c r="E23" s="100">
        <v>3151</v>
      </c>
      <c r="F23" s="100">
        <f>15839/4</f>
        <v>3959.75</v>
      </c>
      <c r="G23" s="100">
        <f>12424/4</f>
        <v>3106</v>
      </c>
      <c r="H23" s="100">
        <f>12362/4</f>
        <v>3090.5</v>
      </c>
      <c r="I23" s="100">
        <f>15319/5</f>
        <v>3063.8</v>
      </c>
      <c r="J23" s="101">
        <f>9315/3</f>
        <v>3105</v>
      </c>
      <c r="K23" s="101">
        <f>14450/5</f>
        <v>2890</v>
      </c>
      <c r="L23" s="101">
        <f>11792/4</f>
        <v>2948</v>
      </c>
      <c r="M23" s="107">
        <f>11645/4</f>
        <v>2911.25</v>
      </c>
      <c r="N23" s="107">
        <v>2102</v>
      </c>
      <c r="O23" s="107">
        <f>9322/3</f>
        <v>3107.3333333333335</v>
      </c>
      <c r="P23" s="55" t="s">
        <v>53</v>
      </c>
    </row>
    <row r="24" spans="1:16" ht="14.25" thickBot="1" x14ac:dyDescent="0.3">
      <c r="A24" s="11"/>
      <c r="B24" s="12"/>
      <c r="C24" s="110" t="s">
        <v>63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57"/>
    </row>
    <row r="25" spans="1:16" ht="13.5" x14ac:dyDescent="0.25">
      <c r="A25" s="11"/>
      <c r="B25" s="19"/>
      <c r="C25" s="17" t="s">
        <v>66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6" ht="13.5" x14ac:dyDescent="0.25">
      <c r="A26" s="11"/>
      <c r="B26" s="19"/>
      <c r="C26" s="1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ht="13.5" x14ac:dyDescent="0.25">
      <c r="A27" s="11"/>
      <c r="B27" s="12"/>
      <c r="C27" s="19"/>
      <c r="D27" s="19"/>
      <c r="E27" s="42"/>
      <c r="F27" s="19"/>
      <c r="G27" s="42"/>
      <c r="H27" s="19"/>
      <c r="I27" s="42"/>
      <c r="J27" s="19"/>
      <c r="K27" s="42"/>
      <c r="L27" s="19"/>
      <c r="M27" s="42"/>
      <c r="N27" s="19"/>
      <c r="O27" s="42"/>
      <c r="P27" s="12"/>
    </row>
    <row r="28" spans="1:16" ht="13.5" x14ac:dyDescent="0.25">
      <c r="A28" s="11"/>
      <c r="B28" s="12"/>
      <c r="C28" s="12"/>
      <c r="D28" s="16"/>
      <c r="E28" s="43"/>
      <c r="F28" s="16"/>
      <c r="G28" s="43"/>
      <c r="H28" s="16"/>
      <c r="I28" s="43"/>
      <c r="J28" s="16"/>
      <c r="K28" s="43"/>
      <c r="L28" s="16"/>
      <c r="M28" s="43"/>
      <c r="N28" s="16"/>
      <c r="O28" s="43"/>
    </row>
    <row r="29" spans="1:16" ht="13.5" x14ac:dyDescent="0.25">
      <c r="A29" s="11"/>
      <c r="B29" s="12"/>
      <c r="C29" s="12"/>
      <c r="D29" s="41"/>
      <c r="E29" s="47"/>
      <c r="F29" s="41"/>
      <c r="G29" s="47"/>
      <c r="H29" s="41"/>
      <c r="I29" s="47"/>
      <c r="J29" s="41"/>
      <c r="K29" s="47"/>
      <c r="L29" s="41"/>
      <c r="M29" s="47"/>
      <c r="N29" s="41"/>
      <c r="O29" s="47"/>
    </row>
    <row r="30" spans="1:16" ht="13.5" x14ac:dyDescent="0.25">
      <c r="A30" s="11"/>
      <c r="B30" s="12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6" ht="13.5" x14ac:dyDescent="0.25">
      <c r="A31" s="114" t="s">
        <v>62</v>
      </c>
      <c r="B31" s="12"/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6" ht="13.5" x14ac:dyDescent="0.25">
      <c r="A32" s="18" t="s">
        <v>28</v>
      </c>
      <c r="B32" s="19"/>
      <c r="C32" s="19"/>
      <c r="D32" s="41"/>
      <c r="E32" s="41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20" ht="38.25" customHeight="1" x14ac:dyDescent="0.2">
      <c r="A33" s="120" t="s">
        <v>67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</row>
    <row r="34" spans="1:20" ht="13.5" x14ac:dyDescent="0.25">
      <c r="A34" s="18" t="s">
        <v>61</v>
      </c>
      <c r="B34" s="12"/>
      <c r="C34" s="19"/>
      <c r="D34" s="19"/>
      <c r="E34" s="42"/>
      <c r="F34" s="19"/>
      <c r="G34" s="42"/>
      <c r="H34" s="19"/>
      <c r="I34" s="42"/>
      <c r="J34" s="19"/>
      <c r="K34" s="42"/>
      <c r="L34" s="19"/>
      <c r="M34" s="42"/>
      <c r="N34" s="19"/>
      <c r="O34" s="42"/>
      <c r="P34" s="12"/>
    </row>
    <row r="35" spans="1:20" x14ac:dyDescent="0.2">
      <c r="A35" s="45" t="s">
        <v>30</v>
      </c>
      <c r="B35" s="12"/>
      <c r="C35" s="12"/>
      <c r="D35" s="16"/>
      <c r="E35" s="43"/>
      <c r="F35" s="16"/>
      <c r="G35" s="43"/>
      <c r="H35" s="16"/>
      <c r="I35" s="43"/>
      <c r="J35" s="16"/>
      <c r="K35" s="43"/>
      <c r="L35" s="16"/>
      <c r="M35" s="43"/>
      <c r="N35" s="16"/>
      <c r="O35" s="43"/>
    </row>
    <row r="36" spans="1:20" x14ac:dyDescent="0.2">
      <c r="A36" s="18" t="s">
        <v>32</v>
      </c>
    </row>
    <row r="37" spans="1:20" x14ac:dyDescent="0.2">
      <c r="A37" s="18" t="s">
        <v>33</v>
      </c>
    </row>
    <row r="38" spans="1:20" x14ac:dyDescent="0.2">
      <c r="A38" s="45" t="s">
        <v>48</v>
      </c>
    </row>
    <row r="39" spans="1:20" x14ac:dyDescent="0.2">
      <c r="A39" s="18" t="s">
        <v>31</v>
      </c>
    </row>
  </sheetData>
  <mergeCells count="1">
    <mergeCell ref="A33:T33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93CC-1FC0-4BBA-9CA8-4BE52F1743D7}">
  <dimension ref="A1:T39"/>
  <sheetViews>
    <sheetView workbookViewId="0">
      <selection activeCell="B2" sqref="B2"/>
    </sheetView>
  </sheetViews>
  <sheetFormatPr defaultRowHeight="12.75" x14ac:dyDescent="0.2"/>
  <cols>
    <col min="1" max="1" width="4.28515625" style="18" customWidth="1"/>
    <col min="2" max="2" width="10" style="18" customWidth="1"/>
    <col min="3" max="3" width="27.5703125" style="18" customWidth="1"/>
    <col min="4" max="15" width="9.140625" style="18"/>
    <col min="16" max="16" width="31.42578125" style="18" customWidth="1"/>
    <col min="17" max="16384" width="9.140625" style="18"/>
  </cols>
  <sheetData>
    <row r="1" spans="1:16" ht="16.5" x14ac:dyDescent="0.3">
      <c r="A1" s="11"/>
      <c r="B1" s="20" t="s">
        <v>76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13.5" x14ac:dyDescent="0.25">
      <c r="A2" s="11"/>
      <c r="B2" s="21" t="s">
        <v>73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6" ht="13.5" x14ac:dyDescent="0.25">
      <c r="A3" s="11"/>
      <c r="B3" s="12" t="s">
        <v>15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3.5" x14ac:dyDescent="0.25">
      <c r="A4" s="11"/>
      <c r="B4" s="1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3.5" x14ac:dyDescent="0.25">
      <c r="A5" s="5"/>
      <c r="B5" s="24" t="s">
        <v>20</v>
      </c>
      <c r="C5" s="17"/>
      <c r="D5" s="23"/>
      <c r="E5" s="23"/>
      <c r="F5" s="23"/>
      <c r="G5" s="22"/>
      <c r="H5" s="22"/>
      <c r="I5" s="22"/>
      <c r="J5" s="22"/>
      <c r="K5" s="22"/>
      <c r="L5" s="22"/>
      <c r="M5" s="22"/>
      <c r="N5" s="22"/>
      <c r="O5" s="22"/>
    </row>
    <row r="6" spans="1:16" ht="13.5" x14ac:dyDescent="0.25">
      <c r="A6" s="1"/>
      <c r="B6" s="6" t="s">
        <v>34</v>
      </c>
      <c r="C6" s="17"/>
      <c r="D6" s="23"/>
      <c r="E6" s="23"/>
      <c r="F6" s="23"/>
      <c r="G6" s="22"/>
      <c r="H6" s="22"/>
      <c r="I6" s="22"/>
      <c r="J6" s="22"/>
      <c r="K6" s="22"/>
      <c r="L6" s="22"/>
      <c r="M6" s="22"/>
      <c r="N6" s="22"/>
      <c r="O6" s="22"/>
    </row>
    <row r="7" spans="1:16" ht="13.5" x14ac:dyDescent="0.25">
      <c r="A7" s="119"/>
      <c r="B7" s="6" t="s">
        <v>18</v>
      </c>
      <c r="C7" s="17"/>
      <c r="D7" s="23"/>
      <c r="E7" s="23"/>
      <c r="F7" s="23"/>
      <c r="G7" s="22"/>
      <c r="H7" s="22"/>
      <c r="I7" s="22"/>
      <c r="J7" s="22"/>
      <c r="K7" s="22"/>
      <c r="L7" s="22"/>
      <c r="M7" s="22"/>
      <c r="N7" s="22"/>
      <c r="O7" s="22"/>
    </row>
    <row r="8" spans="1:16" ht="13.5" x14ac:dyDescent="0.25">
      <c r="A8" s="115"/>
      <c r="B8" s="6" t="s">
        <v>19</v>
      </c>
      <c r="C8" s="17"/>
      <c r="D8" s="17"/>
      <c r="E8" s="23"/>
      <c r="F8" s="23"/>
      <c r="G8" s="22"/>
      <c r="H8" s="22"/>
      <c r="I8" s="22"/>
      <c r="J8" s="22"/>
      <c r="K8" s="22"/>
      <c r="L8" s="22"/>
      <c r="M8" s="22"/>
      <c r="N8" s="22"/>
      <c r="O8" s="22"/>
    </row>
    <row r="9" spans="1:16" ht="13.5" x14ac:dyDescent="0.25">
      <c r="A9" s="9"/>
      <c r="B9" s="6" t="s">
        <v>21</v>
      </c>
      <c r="C9" s="12"/>
      <c r="D9" s="12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</row>
    <row r="10" spans="1:16" ht="13.5" x14ac:dyDescent="0.25">
      <c r="A10" s="10"/>
      <c r="B10" s="6" t="s">
        <v>58</v>
      </c>
      <c r="C10" s="12"/>
      <c r="D10" s="12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6" ht="13.5" x14ac:dyDescent="0.25">
      <c r="A11" s="2"/>
      <c r="B11" s="6" t="s">
        <v>17</v>
      </c>
      <c r="C11" s="12"/>
      <c r="D11" s="12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3.5" x14ac:dyDescent="0.25">
      <c r="A12" s="17" t="s">
        <v>22</v>
      </c>
      <c r="B12" s="6" t="s">
        <v>23</v>
      </c>
      <c r="C12" s="12"/>
      <c r="D12" s="12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6" ht="13.5" x14ac:dyDescent="0.25">
      <c r="A13" s="17" t="s">
        <v>24</v>
      </c>
      <c r="B13" s="6" t="s">
        <v>25</v>
      </c>
      <c r="C13" s="12"/>
      <c r="D13" s="12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13.5" x14ac:dyDescent="0.25">
      <c r="A14" s="17"/>
      <c r="B14" s="6"/>
      <c r="C14" s="12"/>
      <c r="D14" s="12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 ht="14.25" thickBot="1" x14ac:dyDescent="0.3">
      <c r="A15" s="11"/>
      <c r="B15" s="19" t="s">
        <v>26</v>
      </c>
      <c r="C15" s="12"/>
      <c r="D15" s="12"/>
      <c r="E15" s="12"/>
      <c r="F15" s="12"/>
      <c r="G15" s="46"/>
      <c r="H15" s="12"/>
      <c r="I15" s="12"/>
      <c r="J15" s="12"/>
      <c r="K15" s="12"/>
      <c r="L15" s="12"/>
      <c r="M15" s="12"/>
      <c r="N15" s="12"/>
      <c r="O15" s="12"/>
    </row>
    <row r="16" spans="1:16" ht="14.25" thickBot="1" x14ac:dyDescent="0.3">
      <c r="A16" s="11"/>
      <c r="B16" s="19"/>
      <c r="C16" s="65" t="s">
        <v>47</v>
      </c>
      <c r="D16" s="68" t="s">
        <v>3</v>
      </c>
      <c r="E16" s="52" t="s">
        <v>4</v>
      </c>
      <c r="F16" s="52" t="s">
        <v>5</v>
      </c>
      <c r="G16" s="52" t="s">
        <v>6</v>
      </c>
      <c r="H16" s="52" t="s">
        <v>8</v>
      </c>
      <c r="I16" s="52" t="s">
        <v>7</v>
      </c>
      <c r="J16" s="52" t="s">
        <v>9</v>
      </c>
      <c r="K16" s="52" t="s">
        <v>10</v>
      </c>
      <c r="L16" s="52" t="s">
        <v>11</v>
      </c>
      <c r="M16" s="52" t="s">
        <v>12</v>
      </c>
      <c r="N16" s="52" t="s">
        <v>13</v>
      </c>
      <c r="O16" s="52" t="s">
        <v>14</v>
      </c>
      <c r="P16" s="53" t="s">
        <v>1</v>
      </c>
    </row>
    <row r="17" spans="1:16" ht="14.25" thickBot="1" x14ac:dyDescent="0.3">
      <c r="A17" s="11"/>
      <c r="B17" s="19"/>
      <c r="C17" s="61" t="s">
        <v>52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2"/>
    </row>
    <row r="18" spans="1:16" ht="13.5" x14ac:dyDescent="0.25">
      <c r="A18" s="11"/>
      <c r="B18" s="12"/>
      <c r="C18" s="75" t="s">
        <v>37</v>
      </c>
      <c r="D18" s="100">
        <v>2116</v>
      </c>
      <c r="E18" s="117">
        <v>1968</v>
      </c>
      <c r="F18" s="118">
        <v>2239</v>
      </c>
      <c r="G18" s="118">
        <v>2052</v>
      </c>
      <c r="H18" s="118">
        <v>2080</v>
      </c>
      <c r="I18" s="118">
        <v>2627</v>
      </c>
      <c r="J18" s="118">
        <v>1417</v>
      </c>
      <c r="K18" s="118">
        <v>870</v>
      </c>
      <c r="L18" s="118">
        <v>5882</v>
      </c>
      <c r="M18" s="118">
        <v>6601</v>
      </c>
      <c r="N18" s="118">
        <v>6073</v>
      </c>
      <c r="O18" s="118">
        <v>6750</v>
      </c>
      <c r="P18" s="55" t="s">
        <v>45</v>
      </c>
    </row>
    <row r="19" spans="1:16" ht="13.5" x14ac:dyDescent="0.25">
      <c r="A19" s="11"/>
      <c r="B19" s="12"/>
      <c r="C19" s="39" t="s">
        <v>65</v>
      </c>
      <c r="D19" s="96">
        <v>0</v>
      </c>
      <c r="E19" s="97">
        <v>0</v>
      </c>
      <c r="F19" s="98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56"/>
    </row>
    <row r="20" spans="1:16" ht="13.5" x14ac:dyDescent="0.25">
      <c r="A20" s="11"/>
      <c r="B20" s="12"/>
      <c r="C20" s="39" t="s">
        <v>57</v>
      </c>
      <c r="D20" s="99">
        <v>53320</v>
      </c>
      <c r="E20" s="100">
        <v>54561</v>
      </c>
      <c r="F20" s="113">
        <v>57729</v>
      </c>
      <c r="G20" s="100">
        <v>57466</v>
      </c>
      <c r="H20" s="100">
        <v>56905</v>
      </c>
      <c r="I20" s="100">
        <v>56713</v>
      </c>
      <c r="J20" s="101">
        <v>56657</v>
      </c>
      <c r="K20" s="101">
        <v>56631</v>
      </c>
      <c r="L20" s="101">
        <v>55860</v>
      </c>
      <c r="M20" s="101">
        <v>56113</v>
      </c>
      <c r="N20" s="101">
        <v>54902</v>
      </c>
      <c r="O20" s="101">
        <v>54145</v>
      </c>
      <c r="P20" s="56" t="s">
        <v>46</v>
      </c>
    </row>
    <row r="21" spans="1:16" ht="14.25" thickBot="1" x14ac:dyDescent="0.3">
      <c r="A21" s="11"/>
      <c r="B21" s="12"/>
      <c r="C21" s="76" t="s">
        <v>64</v>
      </c>
      <c r="D21" s="102">
        <v>0</v>
      </c>
      <c r="E21" s="103">
        <v>0</v>
      </c>
      <c r="F21" s="104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67"/>
    </row>
    <row r="22" spans="1:16" ht="14.25" thickBot="1" x14ac:dyDescent="0.3">
      <c r="A22" s="11"/>
      <c r="B22" s="12"/>
      <c r="C22" s="60" t="s">
        <v>51</v>
      </c>
      <c r="D22" s="105"/>
      <c r="E22" s="105"/>
      <c r="F22" s="105"/>
      <c r="G22" s="105"/>
      <c r="H22" s="105"/>
      <c r="I22" s="105"/>
      <c r="J22" s="105"/>
      <c r="K22" s="105"/>
      <c r="L22" s="106"/>
      <c r="M22" s="106"/>
      <c r="N22" s="106"/>
      <c r="O22" s="106"/>
      <c r="P22" s="70"/>
    </row>
    <row r="23" spans="1:16" ht="13.5" x14ac:dyDescent="0.25">
      <c r="A23" s="11"/>
      <c r="B23" s="12"/>
      <c r="C23" s="109" t="s">
        <v>49</v>
      </c>
      <c r="D23" s="100">
        <f>12820/4</f>
        <v>3205</v>
      </c>
      <c r="E23" s="100">
        <f>13082/4</f>
        <v>3270.5</v>
      </c>
      <c r="F23" s="100">
        <f>16906/5</f>
        <v>3381.2</v>
      </c>
      <c r="G23" s="100">
        <f>13985/4</f>
        <v>3496.25</v>
      </c>
      <c r="H23" s="100">
        <f>13664/4</f>
        <v>3416</v>
      </c>
      <c r="I23" s="100">
        <f>17381/5</f>
        <v>3476.2</v>
      </c>
      <c r="J23" s="101">
        <f>10721/3</f>
        <v>3573.6666666666665</v>
      </c>
      <c r="K23" s="101">
        <f>16574/5</f>
        <v>3314.8</v>
      </c>
      <c r="L23" s="101">
        <f>13066/4</f>
        <v>3266.5</v>
      </c>
      <c r="M23" s="107">
        <f>13206/4</f>
        <v>3301.5</v>
      </c>
      <c r="N23" s="107">
        <f>17115/5</f>
        <v>3423</v>
      </c>
      <c r="O23" s="107">
        <f>7671/2</f>
        <v>3835.5</v>
      </c>
      <c r="P23" s="55" t="s">
        <v>53</v>
      </c>
    </row>
    <row r="24" spans="1:16" ht="14.25" thickBot="1" x14ac:dyDescent="0.3">
      <c r="A24" s="11"/>
      <c r="B24" s="12"/>
      <c r="C24" s="110" t="s">
        <v>63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57"/>
    </row>
    <row r="25" spans="1:16" ht="13.5" x14ac:dyDescent="0.25">
      <c r="A25" s="11"/>
      <c r="B25" s="19"/>
      <c r="C25" s="17" t="s">
        <v>66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6" ht="13.5" x14ac:dyDescent="0.25">
      <c r="A26" s="11"/>
      <c r="B26" s="19"/>
      <c r="C26" s="1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ht="13.5" x14ac:dyDescent="0.25">
      <c r="A27" s="11"/>
      <c r="B27" s="12"/>
      <c r="C27" s="19"/>
      <c r="D27" s="19"/>
      <c r="E27" s="42"/>
      <c r="F27" s="19"/>
      <c r="G27" s="42"/>
      <c r="H27" s="19"/>
      <c r="I27" s="42"/>
      <c r="J27" s="19"/>
      <c r="K27" s="42"/>
      <c r="L27" s="19"/>
      <c r="M27" s="42"/>
      <c r="N27" s="19"/>
      <c r="O27" s="42"/>
      <c r="P27" s="12"/>
    </row>
    <row r="28" spans="1:16" ht="13.5" x14ac:dyDescent="0.25">
      <c r="A28" s="11"/>
      <c r="B28" s="12"/>
      <c r="C28" s="12"/>
      <c r="D28" s="16"/>
      <c r="E28" s="43"/>
      <c r="F28" s="16"/>
      <c r="G28" s="43"/>
      <c r="H28" s="16"/>
      <c r="I28" s="43"/>
      <c r="J28" s="16"/>
      <c r="K28" s="43"/>
      <c r="L28" s="16"/>
      <c r="M28" s="43"/>
      <c r="N28" s="16"/>
      <c r="O28" s="43"/>
    </row>
    <row r="29" spans="1:16" ht="13.5" x14ac:dyDescent="0.25">
      <c r="A29" s="11"/>
      <c r="B29" s="12"/>
      <c r="C29" s="12"/>
      <c r="D29" s="41"/>
      <c r="E29" s="47"/>
      <c r="F29" s="41"/>
      <c r="G29" s="47"/>
      <c r="H29" s="41"/>
      <c r="I29" s="47"/>
      <c r="J29" s="41"/>
      <c r="K29" s="47"/>
      <c r="L29" s="41"/>
      <c r="M29" s="47"/>
      <c r="N29" s="41"/>
      <c r="O29" s="47"/>
    </row>
    <row r="30" spans="1:16" ht="13.5" x14ac:dyDescent="0.25">
      <c r="A30" s="11"/>
      <c r="B30" s="12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6" ht="13.5" x14ac:dyDescent="0.25">
      <c r="A31" s="114" t="s">
        <v>62</v>
      </c>
      <c r="B31" s="12"/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6" ht="13.5" x14ac:dyDescent="0.25">
      <c r="A32" s="18" t="s">
        <v>28</v>
      </c>
      <c r="B32" s="19"/>
      <c r="C32" s="19"/>
      <c r="D32" s="41"/>
      <c r="E32" s="41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20" ht="38.25" customHeight="1" x14ac:dyDescent="0.2">
      <c r="A33" s="120" t="s">
        <v>67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</row>
    <row r="34" spans="1:20" ht="13.5" x14ac:dyDescent="0.25">
      <c r="A34" s="18" t="s">
        <v>61</v>
      </c>
      <c r="B34" s="12"/>
      <c r="C34" s="19"/>
      <c r="D34" s="19"/>
      <c r="E34" s="42"/>
      <c r="F34" s="19"/>
      <c r="G34" s="42"/>
      <c r="H34" s="19"/>
      <c r="I34" s="42"/>
      <c r="J34" s="19"/>
      <c r="K34" s="42"/>
      <c r="L34" s="19"/>
      <c r="M34" s="42"/>
      <c r="N34" s="19"/>
      <c r="O34" s="42"/>
      <c r="P34" s="12"/>
    </row>
    <row r="35" spans="1:20" x14ac:dyDescent="0.2">
      <c r="A35" s="45" t="s">
        <v>30</v>
      </c>
      <c r="B35" s="12"/>
      <c r="C35" s="12"/>
      <c r="D35" s="16"/>
      <c r="E35" s="43"/>
      <c r="F35" s="16"/>
      <c r="G35" s="43"/>
      <c r="H35" s="16"/>
      <c r="I35" s="43"/>
      <c r="J35" s="16"/>
      <c r="K35" s="43"/>
      <c r="L35" s="16"/>
      <c r="M35" s="43"/>
      <c r="N35" s="16"/>
      <c r="O35" s="43"/>
    </row>
    <row r="36" spans="1:20" x14ac:dyDescent="0.2">
      <c r="A36" s="18" t="s">
        <v>32</v>
      </c>
    </row>
    <row r="37" spans="1:20" x14ac:dyDescent="0.2">
      <c r="A37" s="18" t="s">
        <v>33</v>
      </c>
    </row>
    <row r="38" spans="1:20" x14ac:dyDescent="0.2">
      <c r="A38" s="45" t="s">
        <v>48</v>
      </c>
    </row>
    <row r="39" spans="1:20" x14ac:dyDescent="0.2">
      <c r="A39" s="18" t="s">
        <v>31</v>
      </c>
    </row>
  </sheetData>
  <mergeCells count="1">
    <mergeCell ref="A33:T33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114D-1FEA-41D2-BBDA-CCC0FD1EBCA1}">
  <dimension ref="A1:T39"/>
  <sheetViews>
    <sheetView workbookViewId="0">
      <selection activeCell="B2" sqref="B2"/>
    </sheetView>
  </sheetViews>
  <sheetFormatPr defaultRowHeight="12.75" x14ac:dyDescent="0.2"/>
  <cols>
    <col min="1" max="1" width="4.28515625" style="18" customWidth="1"/>
    <col min="2" max="2" width="10" style="18" customWidth="1"/>
    <col min="3" max="3" width="27.5703125" style="18" customWidth="1"/>
    <col min="4" max="15" width="9.140625" style="18"/>
    <col min="16" max="16" width="31.42578125" style="18" customWidth="1"/>
    <col min="17" max="16384" width="9.140625" style="18"/>
  </cols>
  <sheetData>
    <row r="1" spans="1:16" ht="16.5" x14ac:dyDescent="0.3">
      <c r="A1" s="11"/>
      <c r="B1" s="20" t="s">
        <v>75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13.5" x14ac:dyDescent="0.25">
      <c r="A2" s="11"/>
      <c r="B2" s="21" t="s">
        <v>74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6" ht="13.5" x14ac:dyDescent="0.25">
      <c r="A3" s="11"/>
      <c r="B3" s="12" t="s">
        <v>15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3.5" x14ac:dyDescent="0.25">
      <c r="A4" s="11"/>
      <c r="B4" s="1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3.5" x14ac:dyDescent="0.25">
      <c r="A5" s="5"/>
      <c r="B5" s="24" t="s">
        <v>20</v>
      </c>
      <c r="C5" s="17"/>
      <c r="D5" s="23"/>
      <c r="E5" s="23"/>
      <c r="F5" s="23"/>
      <c r="G5" s="22"/>
      <c r="H5" s="22"/>
      <c r="I5" s="22"/>
      <c r="J5" s="22"/>
      <c r="K5" s="22"/>
      <c r="L5" s="22"/>
      <c r="M5" s="22"/>
      <c r="N5" s="22"/>
      <c r="O5" s="22"/>
    </row>
    <row r="6" spans="1:16" ht="13.5" x14ac:dyDescent="0.25">
      <c r="A6" s="1"/>
      <c r="B6" s="6" t="s">
        <v>34</v>
      </c>
      <c r="C6" s="17"/>
      <c r="D6" s="23"/>
      <c r="E6" s="23"/>
      <c r="F6" s="23"/>
      <c r="G6" s="22"/>
      <c r="H6" s="22"/>
      <c r="I6" s="22"/>
      <c r="J6" s="22"/>
      <c r="K6" s="22"/>
      <c r="L6" s="22"/>
      <c r="M6" s="22"/>
      <c r="N6" s="22"/>
      <c r="O6" s="22"/>
    </row>
    <row r="7" spans="1:16" ht="13.5" x14ac:dyDescent="0.25">
      <c r="A7" s="119"/>
      <c r="B7" s="6" t="s">
        <v>18</v>
      </c>
      <c r="C7" s="17"/>
      <c r="D7" s="23"/>
      <c r="E7" s="23"/>
      <c r="F7" s="23"/>
      <c r="G7" s="22"/>
      <c r="H7" s="22"/>
      <c r="I7" s="22"/>
      <c r="J7" s="22"/>
      <c r="K7" s="22"/>
      <c r="L7" s="22"/>
      <c r="M7" s="22"/>
      <c r="N7" s="22"/>
      <c r="O7" s="22"/>
    </row>
    <row r="8" spans="1:16" ht="13.5" x14ac:dyDescent="0.25">
      <c r="A8" s="115"/>
      <c r="B8" s="6" t="s">
        <v>19</v>
      </c>
      <c r="C8" s="17"/>
      <c r="D8" s="17"/>
      <c r="E8" s="23"/>
      <c r="F8" s="23"/>
      <c r="G8" s="22"/>
      <c r="H8" s="22"/>
      <c r="I8" s="22"/>
      <c r="J8" s="22"/>
      <c r="K8" s="22"/>
      <c r="L8" s="22"/>
      <c r="M8" s="22"/>
      <c r="N8" s="22"/>
      <c r="O8" s="22"/>
    </row>
    <row r="9" spans="1:16" ht="13.5" x14ac:dyDescent="0.25">
      <c r="A9" s="9"/>
      <c r="B9" s="6" t="s">
        <v>21</v>
      </c>
      <c r="C9" s="12"/>
      <c r="D9" s="12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</row>
    <row r="10" spans="1:16" ht="13.5" x14ac:dyDescent="0.25">
      <c r="A10" s="10"/>
      <c r="B10" s="6" t="s">
        <v>58</v>
      </c>
      <c r="C10" s="12"/>
      <c r="D10" s="12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6" ht="13.5" x14ac:dyDescent="0.25">
      <c r="A11" s="2"/>
      <c r="B11" s="6" t="s">
        <v>17</v>
      </c>
      <c r="C11" s="12"/>
      <c r="D11" s="12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3.5" x14ac:dyDescent="0.25">
      <c r="A12" s="17" t="s">
        <v>22</v>
      </c>
      <c r="B12" s="6" t="s">
        <v>23</v>
      </c>
      <c r="C12" s="12"/>
      <c r="D12" s="12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6" ht="13.5" x14ac:dyDescent="0.25">
      <c r="A13" s="17" t="s">
        <v>24</v>
      </c>
      <c r="B13" s="6" t="s">
        <v>25</v>
      </c>
      <c r="C13" s="12"/>
      <c r="D13" s="12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13.5" x14ac:dyDescent="0.25">
      <c r="A14" s="17"/>
      <c r="B14" s="6"/>
      <c r="C14" s="12"/>
      <c r="D14" s="12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 ht="14.25" thickBot="1" x14ac:dyDescent="0.3">
      <c r="A15" s="11"/>
      <c r="B15" s="19" t="s">
        <v>26</v>
      </c>
      <c r="C15" s="12"/>
      <c r="D15" s="12"/>
      <c r="E15" s="12"/>
      <c r="F15" s="12"/>
      <c r="G15" s="46"/>
      <c r="H15" s="12"/>
      <c r="I15" s="12"/>
      <c r="J15" s="12"/>
      <c r="K15" s="12"/>
      <c r="L15" s="12"/>
      <c r="M15" s="12"/>
      <c r="N15" s="12"/>
      <c r="O15" s="12"/>
    </row>
    <row r="16" spans="1:16" ht="14.25" thickBot="1" x14ac:dyDescent="0.3">
      <c r="A16" s="11"/>
      <c r="B16" s="19"/>
      <c r="C16" s="65" t="s">
        <v>47</v>
      </c>
      <c r="D16" s="68" t="s">
        <v>3</v>
      </c>
      <c r="E16" s="52" t="s">
        <v>4</v>
      </c>
      <c r="F16" s="52" t="s">
        <v>5</v>
      </c>
      <c r="G16" s="52" t="s">
        <v>6</v>
      </c>
      <c r="H16" s="52" t="s">
        <v>8</v>
      </c>
      <c r="I16" s="52" t="s">
        <v>7</v>
      </c>
      <c r="J16" s="52" t="s">
        <v>9</v>
      </c>
      <c r="K16" s="52" t="s">
        <v>10</v>
      </c>
      <c r="L16" s="52" t="s">
        <v>11</v>
      </c>
      <c r="M16" s="52" t="s">
        <v>12</v>
      </c>
      <c r="N16" s="52" t="s">
        <v>13</v>
      </c>
      <c r="O16" s="52" t="s">
        <v>14</v>
      </c>
      <c r="P16" s="53" t="s">
        <v>1</v>
      </c>
    </row>
    <row r="17" spans="1:16" ht="14.25" thickBot="1" x14ac:dyDescent="0.3">
      <c r="A17" s="11"/>
      <c r="B17" s="19"/>
      <c r="C17" s="61" t="s">
        <v>52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2"/>
    </row>
    <row r="18" spans="1:16" ht="13.5" x14ac:dyDescent="0.25">
      <c r="A18" s="11"/>
      <c r="B18" s="12"/>
      <c r="C18" s="75" t="s">
        <v>37</v>
      </c>
      <c r="D18" s="100">
        <v>7223</v>
      </c>
      <c r="E18" s="117">
        <v>6016</v>
      </c>
      <c r="F18" s="118">
        <v>6350</v>
      </c>
      <c r="G18" s="118">
        <v>5180</v>
      </c>
      <c r="H18" s="118">
        <v>5465</v>
      </c>
      <c r="I18" s="118">
        <v>6140</v>
      </c>
      <c r="J18" s="118">
        <v>6567</v>
      </c>
      <c r="K18" s="118">
        <v>6576</v>
      </c>
      <c r="L18" s="118">
        <v>6263</v>
      </c>
      <c r="M18" s="118">
        <v>6141</v>
      </c>
      <c r="N18" s="118">
        <v>5379</v>
      </c>
      <c r="O18" s="118">
        <v>5218</v>
      </c>
      <c r="P18" s="55" t="s">
        <v>45</v>
      </c>
    </row>
    <row r="19" spans="1:16" ht="13.5" x14ac:dyDescent="0.25">
      <c r="A19" s="11"/>
      <c r="B19" s="12"/>
      <c r="C19" s="39" t="s">
        <v>65</v>
      </c>
      <c r="D19" s="96">
        <v>0</v>
      </c>
      <c r="E19" s="97">
        <v>0</v>
      </c>
      <c r="F19" s="98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56"/>
    </row>
    <row r="20" spans="1:16" ht="13.5" x14ac:dyDescent="0.25">
      <c r="A20" s="11"/>
      <c r="B20" s="12"/>
      <c r="C20" s="39" t="s">
        <v>57</v>
      </c>
      <c r="D20" s="99">
        <v>55130</v>
      </c>
      <c r="E20" s="100">
        <v>56375</v>
      </c>
      <c r="F20" s="100">
        <v>57766</v>
      </c>
      <c r="G20" s="100">
        <v>57274</v>
      </c>
      <c r="H20" s="100">
        <v>56883</v>
      </c>
      <c r="I20" s="100">
        <v>56734</v>
      </c>
      <c r="J20" s="100">
        <v>56468</v>
      </c>
      <c r="K20" s="100">
        <v>56329</v>
      </c>
      <c r="L20" s="101">
        <v>56416</v>
      </c>
      <c r="M20" s="101">
        <v>56426</v>
      </c>
      <c r="N20" s="101">
        <v>55268</v>
      </c>
      <c r="O20" s="101">
        <v>54567</v>
      </c>
      <c r="P20" s="56" t="s">
        <v>46</v>
      </c>
    </row>
    <row r="21" spans="1:16" ht="14.25" thickBot="1" x14ac:dyDescent="0.3">
      <c r="A21" s="11"/>
      <c r="B21" s="12"/>
      <c r="C21" s="76" t="s">
        <v>64</v>
      </c>
      <c r="D21" s="102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67"/>
    </row>
    <row r="22" spans="1:16" ht="14.25" thickBot="1" x14ac:dyDescent="0.3">
      <c r="A22" s="11"/>
      <c r="B22" s="12"/>
      <c r="C22" s="60" t="s">
        <v>51</v>
      </c>
      <c r="D22" s="105"/>
      <c r="E22" s="105"/>
      <c r="F22" s="105"/>
      <c r="G22" s="105"/>
      <c r="H22" s="105"/>
      <c r="I22" s="105"/>
      <c r="J22" s="105"/>
      <c r="K22" s="105"/>
      <c r="L22" s="106"/>
      <c r="M22" s="106"/>
      <c r="N22" s="106"/>
      <c r="O22" s="106"/>
      <c r="P22" s="70"/>
    </row>
    <row r="23" spans="1:16" ht="13.5" x14ac:dyDescent="0.25">
      <c r="A23" s="11"/>
      <c r="B23" s="12"/>
      <c r="C23" s="109" t="s">
        <v>49</v>
      </c>
      <c r="D23" s="100">
        <f>14287/4</f>
        <v>3571.75</v>
      </c>
      <c r="E23" s="100">
        <f>13734/4</f>
        <v>3433.5</v>
      </c>
      <c r="F23" s="100">
        <f>17448/5</f>
        <v>3489.6</v>
      </c>
      <c r="G23" s="100">
        <v>3430.75</v>
      </c>
      <c r="H23" s="100">
        <v>3421.8</v>
      </c>
      <c r="I23" s="100">
        <f>13350/4</f>
        <v>3337.5</v>
      </c>
      <c r="J23" s="101">
        <f>10101/3</f>
        <v>3367</v>
      </c>
      <c r="K23" s="101">
        <f>16223/5</f>
        <v>3244.6</v>
      </c>
      <c r="L23" s="101">
        <f>12933/4</f>
        <v>3233.25</v>
      </c>
      <c r="M23" s="107">
        <f>16387/5</f>
        <v>3277.4</v>
      </c>
      <c r="N23" s="107">
        <f>12472/4</f>
        <v>3118</v>
      </c>
      <c r="O23" s="107">
        <f>6944/2</f>
        <v>3472</v>
      </c>
      <c r="P23" s="55" t="s">
        <v>53</v>
      </c>
    </row>
    <row r="24" spans="1:16" ht="14.25" thickBot="1" x14ac:dyDescent="0.3">
      <c r="A24" s="11"/>
      <c r="B24" s="12"/>
      <c r="C24" s="110" t="s">
        <v>63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57"/>
    </row>
    <row r="25" spans="1:16" ht="13.5" x14ac:dyDescent="0.25">
      <c r="A25" s="11"/>
      <c r="B25" s="19"/>
      <c r="C25" s="17" t="s">
        <v>66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6" ht="13.5" x14ac:dyDescent="0.25">
      <c r="A26" s="11"/>
      <c r="B26" s="19"/>
      <c r="C26" s="1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ht="13.5" x14ac:dyDescent="0.25">
      <c r="A27" s="11"/>
      <c r="B27" s="12"/>
      <c r="C27" s="19"/>
      <c r="D27" s="19"/>
      <c r="E27" s="42"/>
      <c r="F27" s="19"/>
      <c r="G27" s="42"/>
      <c r="H27" s="19"/>
      <c r="I27" s="42"/>
      <c r="J27" s="19"/>
      <c r="K27" s="42"/>
      <c r="L27" s="19"/>
      <c r="M27" s="42"/>
      <c r="N27" s="19"/>
      <c r="O27" s="42"/>
      <c r="P27" s="12"/>
    </row>
    <row r="28" spans="1:16" ht="13.5" x14ac:dyDescent="0.25">
      <c r="A28" s="11"/>
      <c r="B28" s="12"/>
      <c r="C28" s="12"/>
      <c r="D28" s="16"/>
      <c r="E28" s="43"/>
      <c r="F28" s="16"/>
      <c r="G28" s="43"/>
      <c r="H28" s="16"/>
      <c r="I28" s="43"/>
      <c r="J28" s="16"/>
      <c r="K28" s="43"/>
      <c r="L28" s="16"/>
      <c r="M28" s="43"/>
      <c r="N28" s="16"/>
      <c r="O28" s="43"/>
    </row>
    <row r="29" spans="1:16" ht="13.5" x14ac:dyDescent="0.25">
      <c r="A29" s="11"/>
      <c r="B29" s="12"/>
      <c r="C29" s="12"/>
      <c r="D29" s="41"/>
      <c r="E29" s="47"/>
      <c r="F29" s="41"/>
      <c r="G29" s="47"/>
      <c r="H29" s="41"/>
      <c r="I29" s="47"/>
      <c r="J29" s="41"/>
      <c r="K29" s="47"/>
      <c r="L29" s="41"/>
      <c r="M29" s="47"/>
      <c r="N29" s="41"/>
      <c r="O29" s="47"/>
    </row>
    <row r="30" spans="1:16" ht="13.5" x14ac:dyDescent="0.25">
      <c r="A30" s="11"/>
      <c r="B30" s="12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6" ht="13.5" x14ac:dyDescent="0.25">
      <c r="A31" s="114" t="s">
        <v>62</v>
      </c>
      <c r="B31" s="12"/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6" ht="13.5" x14ac:dyDescent="0.25">
      <c r="A32" s="18" t="s">
        <v>28</v>
      </c>
      <c r="B32" s="19"/>
      <c r="C32" s="19"/>
      <c r="D32" s="41"/>
      <c r="E32" s="41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20" ht="38.25" customHeight="1" x14ac:dyDescent="0.2">
      <c r="A33" s="120" t="s">
        <v>67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</row>
    <row r="34" spans="1:20" ht="13.5" x14ac:dyDescent="0.25">
      <c r="A34" s="18" t="s">
        <v>61</v>
      </c>
      <c r="B34" s="12"/>
      <c r="C34" s="19"/>
      <c r="D34" s="19"/>
      <c r="E34" s="42"/>
      <c r="F34" s="19"/>
      <c r="G34" s="42"/>
      <c r="H34" s="19"/>
      <c r="I34" s="42"/>
      <c r="J34" s="19"/>
      <c r="K34" s="42"/>
      <c r="L34" s="19"/>
      <c r="M34" s="42"/>
      <c r="N34" s="19"/>
      <c r="O34" s="42"/>
      <c r="P34" s="12"/>
    </row>
    <row r="35" spans="1:20" x14ac:dyDescent="0.2">
      <c r="A35" s="45" t="s">
        <v>30</v>
      </c>
      <c r="B35" s="12"/>
      <c r="C35" s="12"/>
      <c r="D35" s="16"/>
      <c r="E35" s="43"/>
      <c r="F35" s="16"/>
      <c r="G35" s="43"/>
      <c r="H35" s="16"/>
      <c r="I35" s="43"/>
      <c r="J35" s="16"/>
      <c r="K35" s="43"/>
      <c r="L35" s="16"/>
      <c r="M35" s="43"/>
      <c r="N35" s="16"/>
      <c r="O35" s="43"/>
    </row>
    <row r="36" spans="1:20" x14ac:dyDescent="0.2">
      <c r="A36" s="18" t="s">
        <v>32</v>
      </c>
    </row>
    <row r="37" spans="1:20" x14ac:dyDescent="0.2">
      <c r="A37" s="18" t="s">
        <v>33</v>
      </c>
    </row>
    <row r="38" spans="1:20" x14ac:dyDescent="0.2">
      <c r="A38" s="45" t="s">
        <v>48</v>
      </c>
    </row>
    <row r="39" spans="1:20" x14ac:dyDescent="0.2">
      <c r="A39" s="18" t="s">
        <v>31</v>
      </c>
    </row>
  </sheetData>
  <mergeCells count="1">
    <mergeCell ref="A33:T33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D1C88-8523-4CAA-87C8-EE2B51000EE2}">
  <dimension ref="A1:T39"/>
  <sheetViews>
    <sheetView workbookViewId="0">
      <selection activeCell="O18" sqref="O18"/>
    </sheetView>
  </sheetViews>
  <sheetFormatPr defaultRowHeight="12.75" x14ac:dyDescent="0.2"/>
  <cols>
    <col min="1" max="1" width="4.28515625" style="18" customWidth="1"/>
    <col min="2" max="2" width="10" style="18" customWidth="1"/>
    <col min="3" max="3" width="27.5703125" style="18" customWidth="1"/>
    <col min="4" max="15" width="9.140625" style="18"/>
    <col min="16" max="16" width="31.42578125" style="18" customWidth="1"/>
    <col min="17" max="16384" width="9.140625" style="18"/>
  </cols>
  <sheetData>
    <row r="1" spans="1:16" ht="16.5" x14ac:dyDescent="0.3">
      <c r="A1" s="11"/>
      <c r="B1" s="20" t="s">
        <v>77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13.5" x14ac:dyDescent="0.25">
      <c r="A2" s="11"/>
      <c r="B2" s="21" t="s">
        <v>78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6" ht="13.5" x14ac:dyDescent="0.25">
      <c r="A3" s="11"/>
      <c r="B3" s="12" t="s">
        <v>15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3.5" x14ac:dyDescent="0.25">
      <c r="A4" s="11"/>
      <c r="B4" s="1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3.5" x14ac:dyDescent="0.25">
      <c r="A5" s="5"/>
      <c r="B5" s="24" t="s">
        <v>20</v>
      </c>
      <c r="C5" s="17"/>
      <c r="D5" s="23"/>
      <c r="E5" s="23"/>
      <c r="F5" s="23"/>
      <c r="G5" s="22"/>
      <c r="H5" s="22"/>
      <c r="I5" s="22"/>
      <c r="J5" s="22"/>
      <c r="K5" s="22"/>
      <c r="L5" s="22"/>
      <c r="M5" s="22"/>
      <c r="N5" s="22"/>
      <c r="O5" s="22"/>
    </row>
    <row r="6" spans="1:16" ht="13.5" x14ac:dyDescent="0.25">
      <c r="A6" s="1"/>
      <c r="B6" s="6" t="s">
        <v>34</v>
      </c>
      <c r="C6" s="17"/>
      <c r="D6" s="23"/>
      <c r="E6" s="23"/>
      <c r="F6" s="23"/>
      <c r="G6" s="22"/>
      <c r="H6" s="22"/>
      <c r="I6" s="22"/>
      <c r="J6" s="22"/>
      <c r="K6" s="22"/>
      <c r="L6" s="22"/>
      <c r="M6" s="22"/>
      <c r="N6" s="22"/>
      <c r="O6" s="22"/>
    </row>
    <row r="7" spans="1:16" ht="13.5" x14ac:dyDescent="0.25">
      <c r="A7" s="119"/>
      <c r="B7" s="6" t="s">
        <v>18</v>
      </c>
      <c r="C7" s="17"/>
      <c r="D7" s="23"/>
      <c r="E7" s="23"/>
      <c r="F7" s="23"/>
      <c r="G7" s="22"/>
      <c r="H7" s="22"/>
      <c r="I7" s="22"/>
      <c r="J7" s="22"/>
      <c r="K7" s="22"/>
      <c r="L7" s="22"/>
      <c r="M7" s="22"/>
      <c r="N7" s="22"/>
      <c r="O7" s="22"/>
    </row>
    <row r="8" spans="1:16" ht="13.5" x14ac:dyDescent="0.25">
      <c r="A8" s="115"/>
      <c r="B8" s="6" t="s">
        <v>19</v>
      </c>
      <c r="C8" s="17"/>
      <c r="D8" s="17"/>
      <c r="E8" s="23"/>
      <c r="F8" s="23"/>
      <c r="G8" s="22"/>
      <c r="H8" s="22"/>
      <c r="I8" s="22"/>
      <c r="J8" s="22"/>
      <c r="K8" s="22"/>
      <c r="L8" s="22"/>
      <c r="M8" s="22"/>
      <c r="N8" s="22"/>
      <c r="O8" s="22"/>
    </row>
    <row r="9" spans="1:16" ht="13.5" x14ac:dyDescent="0.25">
      <c r="A9" s="9"/>
      <c r="B9" s="6" t="s">
        <v>21</v>
      </c>
      <c r="C9" s="12"/>
      <c r="D9" s="12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</row>
    <row r="10" spans="1:16" ht="13.5" x14ac:dyDescent="0.25">
      <c r="A10" s="10"/>
      <c r="B10" s="6" t="s">
        <v>58</v>
      </c>
      <c r="C10" s="12"/>
      <c r="D10" s="12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6" ht="13.5" x14ac:dyDescent="0.25">
      <c r="A11" s="2"/>
      <c r="B11" s="6" t="s">
        <v>17</v>
      </c>
      <c r="C11" s="12"/>
      <c r="D11" s="12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3.5" x14ac:dyDescent="0.25">
      <c r="A12" s="17" t="s">
        <v>22</v>
      </c>
      <c r="B12" s="6" t="s">
        <v>23</v>
      </c>
      <c r="C12" s="12"/>
      <c r="D12" s="12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6" ht="13.5" x14ac:dyDescent="0.25">
      <c r="A13" s="17" t="s">
        <v>24</v>
      </c>
      <c r="B13" s="6" t="s">
        <v>25</v>
      </c>
      <c r="C13" s="12"/>
      <c r="D13" s="12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13.5" x14ac:dyDescent="0.25">
      <c r="A14" s="17"/>
      <c r="B14" s="6"/>
      <c r="C14" s="12"/>
      <c r="D14" s="12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 ht="14.25" thickBot="1" x14ac:dyDescent="0.3">
      <c r="A15" s="11"/>
      <c r="B15" s="19" t="s">
        <v>26</v>
      </c>
      <c r="C15" s="12"/>
      <c r="D15" s="12"/>
      <c r="E15" s="12"/>
      <c r="F15" s="12"/>
      <c r="G15" s="46"/>
      <c r="H15" s="12"/>
      <c r="I15" s="12"/>
      <c r="J15" s="12"/>
      <c r="K15" s="12"/>
      <c r="L15" s="12"/>
      <c r="M15" s="12"/>
      <c r="N15" s="12"/>
      <c r="O15" s="12"/>
    </row>
    <row r="16" spans="1:16" ht="14.25" thickBot="1" x14ac:dyDescent="0.3">
      <c r="A16" s="11"/>
      <c r="B16" s="19"/>
      <c r="C16" s="65" t="s">
        <v>47</v>
      </c>
      <c r="D16" s="68" t="s">
        <v>3</v>
      </c>
      <c r="E16" s="52" t="s">
        <v>4</v>
      </c>
      <c r="F16" s="52" t="s">
        <v>5</v>
      </c>
      <c r="G16" s="52" t="s">
        <v>6</v>
      </c>
      <c r="H16" s="52" t="s">
        <v>8</v>
      </c>
      <c r="I16" s="52" t="s">
        <v>7</v>
      </c>
      <c r="J16" s="52" t="s">
        <v>9</v>
      </c>
      <c r="K16" s="52" t="s">
        <v>10</v>
      </c>
      <c r="L16" s="52" t="s">
        <v>11</v>
      </c>
      <c r="M16" s="52" t="s">
        <v>12</v>
      </c>
      <c r="N16" s="52" t="s">
        <v>13</v>
      </c>
      <c r="O16" s="52" t="s">
        <v>14</v>
      </c>
      <c r="P16" s="53" t="s">
        <v>1</v>
      </c>
    </row>
    <row r="17" spans="1:16" ht="14.25" thickBot="1" x14ac:dyDescent="0.3">
      <c r="A17" s="11"/>
      <c r="B17" s="19"/>
      <c r="C17" s="61" t="s">
        <v>52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2"/>
    </row>
    <row r="18" spans="1:16" ht="13.5" x14ac:dyDescent="0.25">
      <c r="A18" s="11"/>
      <c r="B18" s="12"/>
      <c r="C18" s="75" t="s">
        <v>37</v>
      </c>
      <c r="D18" s="100">
        <v>5177</v>
      </c>
      <c r="E18" s="117">
        <v>5191</v>
      </c>
      <c r="F18" s="118">
        <v>5349</v>
      </c>
      <c r="G18" s="118">
        <v>5485</v>
      </c>
      <c r="H18" s="118">
        <v>5770</v>
      </c>
      <c r="I18" s="118">
        <v>5991</v>
      </c>
      <c r="J18" s="118">
        <v>5711</v>
      </c>
      <c r="K18" s="118">
        <v>6004</v>
      </c>
      <c r="L18" s="118">
        <v>6312</v>
      </c>
      <c r="M18" s="118">
        <v>6339</v>
      </c>
      <c r="N18" s="118">
        <v>6456</v>
      </c>
      <c r="O18" s="118">
        <v>6633</v>
      </c>
      <c r="P18" s="55" t="s">
        <v>45</v>
      </c>
    </row>
    <row r="19" spans="1:16" ht="13.5" x14ac:dyDescent="0.25">
      <c r="A19" s="11"/>
      <c r="B19" s="12"/>
      <c r="C19" s="39" t="s">
        <v>65</v>
      </c>
      <c r="D19" s="96">
        <v>0</v>
      </c>
      <c r="E19" s="97">
        <v>0</v>
      </c>
      <c r="F19" s="98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56"/>
    </row>
    <row r="20" spans="1:16" ht="13.5" x14ac:dyDescent="0.25">
      <c r="A20" s="11"/>
      <c r="B20" s="12"/>
      <c r="C20" s="39" t="s">
        <v>57</v>
      </c>
      <c r="D20" s="99">
        <v>55679</v>
      </c>
      <c r="E20" s="100">
        <v>55866</v>
      </c>
      <c r="F20" s="100">
        <v>54642</v>
      </c>
      <c r="G20" s="100">
        <v>54952</v>
      </c>
      <c r="H20" s="100">
        <v>54768</v>
      </c>
      <c r="I20" s="100">
        <v>54851</v>
      </c>
      <c r="J20" s="100">
        <v>54935</v>
      </c>
      <c r="K20" s="100">
        <v>54889</v>
      </c>
      <c r="L20" s="101">
        <v>54645</v>
      </c>
      <c r="M20" s="101">
        <v>54512</v>
      </c>
      <c r="N20" s="101">
        <v>54483</v>
      </c>
      <c r="O20" s="101">
        <v>55023</v>
      </c>
      <c r="P20" s="56" t="s">
        <v>46</v>
      </c>
    </row>
    <row r="21" spans="1:16" ht="14.25" thickBot="1" x14ac:dyDescent="0.3">
      <c r="A21" s="11"/>
      <c r="B21" s="12"/>
      <c r="C21" s="76" t="s">
        <v>64</v>
      </c>
      <c r="D21" s="102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67"/>
    </row>
    <row r="22" spans="1:16" ht="14.25" thickBot="1" x14ac:dyDescent="0.3">
      <c r="A22" s="11"/>
      <c r="B22" s="12"/>
      <c r="C22" s="60" t="s">
        <v>51</v>
      </c>
      <c r="D22" s="105"/>
      <c r="E22" s="105"/>
      <c r="F22" s="105"/>
      <c r="G22" s="105"/>
      <c r="H22" s="105"/>
      <c r="I22" s="105"/>
      <c r="J22" s="105"/>
      <c r="K22" s="105"/>
      <c r="L22" s="106"/>
      <c r="M22" s="106"/>
      <c r="N22" s="106"/>
      <c r="O22" s="106"/>
      <c r="P22" s="70"/>
    </row>
    <row r="23" spans="1:16" ht="13.5" x14ac:dyDescent="0.25">
      <c r="A23" s="11"/>
      <c r="B23" s="12"/>
      <c r="C23" s="109" t="s">
        <v>49</v>
      </c>
      <c r="D23" s="100">
        <f>15133/5</f>
        <v>3026.6</v>
      </c>
      <c r="E23" s="100">
        <f>12156/4</f>
        <v>3039</v>
      </c>
      <c r="F23" s="100">
        <f>12051/4</f>
        <v>3012.75</v>
      </c>
      <c r="G23" s="100">
        <f>14612/5</f>
        <v>2922.4</v>
      </c>
      <c r="H23" s="100">
        <f>11440/4</f>
        <v>2860</v>
      </c>
      <c r="I23" s="100">
        <f>11167/4</f>
        <v>2791.75</v>
      </c>
      <c r="J23" s="101">
        <f>11570/4</f>
        <v>2892.5</v>
      </c>
      <c r="K23" s="101">
        <f>11009/4</f>
        <v>2752.25</v>
      </c>
      <c r="L23" s="101">
        <f>11134/4</f>
        <v>2783.5</v>
      </c>
      <c r="M23" s="107">
        <f>13632/5</f>
        <v>2726.4</v>
      </c>
      <c r="N23" s="107">
        <f>10584/4</f>
        <v>2646</v>
      </c>
      <c r="O23" s="107">
        <f>8715/3</f>
        <v>2905</v>
      </c>
      <c r="P23" s="55" t="s">
        <v>53</v>
      </c>
    </row>
    <row r="24" spans="1:16" ht="14.25" thickBot="1" x14ac:dyDescent="0.3">
      <c r="A24" s="11"/>
      <c r="B24" s="12"/>
      <c r="C24" s="110" t="s">
        <v>63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/>
      <c r="O24" s="108">
        <v>0</v>
      </c>
      <c r="P24" s="57"/>
    </row>
    <row r="25" spans="1:16" ht="13.5" x14ac:dyDescent="0.25">
      <c r="A25" s="11"/>
      <c r="B25" s="19"/>
      <c r="C25" s="17" t="s">
        <v>66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6" ht="13.5" x14ac:dyDescent="0.25">
      <c r="A26" s="11"/>
      <c r="B26" s="19"/>
      <c r="C26" s="1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ht="13.5" x14ac:dyDescent="0.25">
      <c r="A27" s="11"/>
      <c r="B27" s="12"/>
      <c r="C27" s="19"/>
      <c r="D27" s="19"/>
      <c r="E27" s="42"/>
      <c r="F27" s="19"/>
      <c r="G27" s="42"/>
      <c r="H27" s="19"/>
      <c r="I27" s="42"/>
      <c r="J27" s="19"/>
      <c r="K27" s="42"/>
      <c r="L27" s="19"/>
      <c r="M27" s="42"/>
      <c r="N27" s="19"/>
      <c r="O27" s="42"/>
      <c r="P27" s="12"/>
    </row>
    <row r="28" spans="1:16" ht="13.5" x14ac:dyDescent="0.25">
      <c r="A28" s="11"/>
      <c r="B28" s="12"/>
      <c r="C28" s="12"/>
      <c r="D28" s="16"/>
      <c r="E28" s="43"/>
      <c r="F28" s="16"/>
      <c r="G28" s="43"/>
      <c r="H28" s="16"/>
      <c r="I28" s="43"/>
      <c r="J28" s="16"/>
      <c r="K28" s="43"/>
      <c r="L28" s="16"/>
      <c r="M28" s="43"/>
      <c r="N28" s="16"/>
      <c r="O28" s="43"/>
    </row>
    <row r="29" spans="1:16" ht="13.5" x14ac:dyDescent="0.25">
      <c r="A29" s="11"/>
      <c r="B29" s="12"/>
      <c r="C29" s="12"/>
      <c r="D29" s="41"/>
      <c r="E29" s="47"/>
      <c r="F29" s="41"/>
      <c r="G29" s="47"/>
      <c r="H29" s="41"/>
      <c r="I29" s="47"/>
      <c r="J29" s="41"/>
      <c r="K29" s="47"/>
      <c r="L29" s="41"/>
      <c r="M29" s="47"/>
      <c r="N29" s="41"/>
      <c r="O29" s="47"/>
    </row>
    <row r="30" spans="1:16" ht="13.5" x14ac:dyDescent="0.25">
      <c r="A30" s="11"/>
      <c r="B30" s="12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6" ht="13.5" x14ac:dyDescent="0.25">
      <c r="A31" s="114" t="s">
        <v>62</v>
      </c>
      <c r="B31" s="12"/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6" ht="13.5" x14ac:dyDescent="0.25">
      <c r="A32" s="18" t="s">
        <v>28</v>
      </c>
      <c r="B32" s="19"/>
      <c r="C32" s="19"/>
      <c r="D32" s="41"/>
      <c r="E32" s="41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20" ht="38.25" customHeight="1" x14ac:dyDescent="0.2">
      <c r="A33" s="120" t="s">
        <v>67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</row>
    <row r="34" spans="1:20" ht="13.5" x14ac:dyDescent="0.25">
      <c r="A34" s="18" t="s">
        <v>61</v>
      </c>
      <c r="B34" s="12"/>
      <c r="C34" s="19"/>
      <c r="D34" s="19"/>
      <c r="E34" s="42"/>
      <c r="F34" s="19"/>
      <c r="G34" s="42"/>
      <c r="H34" s="19"/>
      <c r="I34" s="42"/>
      <c r="J34" s="19"/>
      <c r="K34" s="42"/>
      <c r="L34" s="19"/>
      <c r="M34" s="42"/>
      <c r="N34" s="19"/>
      <c r="O34" s="42"/>
      <c r="P34" s="12"/>
    </row>
    <row r="35" spans="1:20" x14ac:dyDescent="0.2">
      <c r="A35" s="45" t="s">
        <v>30</v>
      </c>
      <c r="B35" s="12"/>
      <c r="C35" s="12"/>
      <c r="D35" s="16"/>
      <c r="E35" s="43"/>
      <c r="F35" s="16"/>
      <c r="G35" s="43"/>
      <c r="H35" s="16"/>
      <c r="I35" s="43"/>
      <c r="J35" s="16"/>
      <c r="K35" s="43"/>
      <c r="L35" s="16"/>
      <c r="M35" s="43"/>
      <c r="N35" s="16"/>
      <c r="O35" s="43"/>
    </row>
    <row r="36" spans="1:20" x14ac:dyDescent="0.2">
      <c r="A36" s="18" t="s">
        <v>32</v>
      </c>
    </row>
    <row r="37" spans="1:20" x14ac:dyDescent="0.2">
      <c r="A37" s="18" t="s">
        <v>33</v>
      </c>
    </row>
    <row r="38" spans="1:20" x14ac:dyDescent="0.2">
      <c r="A38" s="45" t="s">
        <v>48</v>
      </c>
    </row>
    <row r="39" spans="1:20" x14ac:dyDescent="0.2">
      <c r="A39" s="18" t="s">
        <v>31</v>
      </c>
    </row>
  </sheetData>
  <mergeCells count="1">
    <mergeCell ref="A33:T33"/>
  </mergeCells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1</vt:i4>
      </vt:variant>
    </vt:vector>
  </HeadingPairs>
  <TitlesOfParts>
    <vt:vector size="12" baseType="lpstr">
      <vt:lpstr>ABC SR EV TT 2016</vt:lpstr>
      <vt:lpstr>ABC SR EV TT 2017</vt:lpstr>
      <vt:lpstr>ABC SR EV TT 2018</vt:lpstr>
      <vt:lpstr>ABC SR EV TT 2019</vt:lpstr>
      <vt:lpstr>ABC SR EV TT 2020</vt:lpstr>
      <vt:lpstr>ABC SR EV TT 2021</vt:lpstr>
      <vt:lpstr>ABC SR EV TT 2022</vt:lpstr>
      <vt:lpstr>ABC SR EV TT 2023</vt:lpstr>
      <vt:lpstr>ABC SR EV TT 2024</vt:lpstr>
      <vt:lpstr>ABC SR EV TT 2025</vt:lpstr>
      <vt:lpstr>ABC SR EV TT 2026</vt:lpstr>
      <vt:lpstr>'ABC SR EV TT 2016'!_GoBack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Šoltýsová, Monika</dc:creator>
  <cp:lastModifiedBy>Karácsonyová, Katarína</cp:lastModifiedBy>
  <cp:lastPrinted>2015-02-10T09:57:44Z</cp:lastPrinted>
  <dcterms:created xsi:type="dcterms:W3CDTF">2008-11-27T10:34:26Z</dcterms:created>
  <dcterms:modified xsi:type="dcterms:W3CDTF">2026-05-06T11:19:05Z</dcterms:modified>
</cp:coreProperties>
</file>